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artine PORET\Desktop\BUDGET 2021\SYNTHESE BUDGET PRIMITIF 20201ET CA 2020 EN COUR\"/>
    </mc:Choice>
  </mc:AlternateContent>
  <xr:revisionPtr revIDLastSave="0" documentId="13_ncr:1_{252FEFD9-EA4A-4D93-950E-22B8B6D4534A}" xr6:coauthVersionLast="46" xr6:coauthVersionMax="46" xr10:uidLastSave="{00000000-0000-0000-0000-000000000000}"/>
  <bookViews>
    <workbookView showSheetTabs="0" xWindow="0" yWindow="0" windowWidth="19200" windowHeight="10200" tabRatio="0" xr2:uid="{00000000-000D-0000-FFFF-FFFF00000000}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</sheets>
  <externalReferences>
    <externalReference r:id="rId6"/>
  </externalReferences>
  <definedNames>
    <definedName name="_xlnm._FilterDatabase" localSheetId="0">Feuil1!$D$42</definedName>
    <definedName name="_FilterDatabase_0" localSheetId="0">Feuil1!$D$42</definedName>
    <definedName name="_FilterDatabase_0_0" localSheetId="0">Feuil1!$D$42</definedName>
    <definedName name="_FilterDatabase_0_0_0" localSheetId="0">Feuil1!$D$42</definedName>
    <definedName name="_FilterDatabase_0_0_0_0" localSheetId="0">Feuil1!$D$42</definedName>
    <definedName name="Print_Area_0" localSheetId="0">Feuil1!$A$1:$G$61</definedName>
    <definedName name="Print_Area_0_0" localSheetId="0">Feuil1!$A$1:$G$61</definedName>
    <definedName name="Print_Area_0_0_0" localSheetId="0">Feuil1!$A$1:$G$61</definedName>
  </definedNames>
  <calcPr calcId="191029"/>
</workbook>
</file>

<file path=xl/calcChain.xml><?xml version="1.0" encoding="utf-8"?>
<calcChain xmlns="http://schemas.openxmlformats.org/spreadsheetml/2006/main">
  <c r="H61" i="1" l="1"/>
  <c r="J61" i="1" s="1"/>
  <c r="H48" i="1"/>
  <c r="J48" i="1" s="1"/>
  <c r="J47" i="1"/>
  <c r="J46" i="1"/>
  <c r="J45" i="1"/>
  <c r="J15" i="1"/>
  <c r="J14" i="1"/>
  <c r="J11" i="1"/>
  <c r="J60" i="1"/>
  <c r="J59" i="1"/>
  <c r="J58" i="1"/>
  <c r="J57" i="1"/>
  <c r="J39" i="1"/>
  <c r="J34" i="1"/>
  <c r="J28" i="1"/>
  <c r="J25" i="1"/>
  <c r="I35" i="1"/>
  <c r="I33" i="1"/>
  <c r="I31" i="1"/>
  <c r="I26" i="1"/>
  <c r="H34" i="1"/>
  <c r="H35" i="1" s="1"/>
  <c r="J35" i="1" s="1"/>
  <c r="H30" i="1"/>
  <c r="J30" i="1" s="1"/>
  <c r="H32" i="1"/>
  <c r="J32" i="1" s="1"/>
  <c r="H24" i="1"/>
  <c r="J24" i="1" s="1"/>
  <c r="H29" i="1"/>
  <c r="J29" i="1" s="1"/>
  <c r="H27" i="1"/>
  <c r="J27" i="1" s="1"/>
  <c r="H26" i="1"/>
  <c r="J26" i="1" s="1"/>
  <c r="H25" i="1"/>
  <c r="H33" i="1" l="1"/>
  <c r="J33" i="1" s="1"/>
  <c r="H31" i="1"/>
  <c r="J31" i="1" s="1"/>
  <c r="H36" i="1" l="1"/>
  <c r="I13" i="1"/>
  <c r="H8" i="1"/>
  <c r="H20" i="1"/>
  <c r="H15" i="1"/>
  <c r="H13" i="1"/>
  <c r="J13" i="1" s="1"/>
  <c r="H12" i="1"/>
  <c r="J12" i="1" s="1"/>
  <c r="H11" i="1"/>
  <c r="H10" i="1"/>
  <c r="J10" i="1" s="1"/>
  <c r="H9" i="1"/>
  <c r="J9" i="1" s="1"/>
  <c r="H14" i="1" l="1"/>
  <c r="J8" i="1"/>
  <c r="H16" i="1"/>
  <c r="J16" i="1" s="1"/>
  <c r="C27" i="1"/>
  <c r="C24" i="1"/>
  <c r="G60" i="1"/>
  <c r="G59" i="1"/>
  <c r="G58" i="1"/>
  <c r="G57" i="1"/>
  <c r="F61" i="1"/>
  <c r="G61" i="1" s="1"/>
  <c r="G47" i="1"/>
  <c r="G46" i="1"/>
  <c r="G45" i="1"/>
  <c r="G44" i="1"/>
  <c r="F48" i="1"/>
  <c r="G48" i="1" s="1"/>
  <c r="G39" i="1"/>
  <c r="H21" i="1" l="1"/>
  <c r="B35" i="1"/>
  <c r="B33" i="1"/>
  <c r="D30" i="1"/>
  <c r="C30" i="1"/>
  <c r="D29" i="1"/>
  <c r="D28" i="1"/>
  <c r="C28" i="1"/>
  <c r="D27" i="1"/>
  <c r="D26" i="1"/>
  <c r="D25" i="1"/>
  <c r="D24" i="1"/>
  <c r="E14" i="1"/>
  <c r="G14" i="1" s="1"/>
  <c r="L17" i="1"/>
  <c r="D13" i="1"/>
  <c r="D12" i="1"/>
  <c r="D11" i="1"/>
  <c r="D10" i="1"/>
  <c r="D9" i="1"/>
  <c r="D8" i="1"/>
  <c r="D35" i="1"/>
  <c r="E35" i="1"/>
  <c r="E60" i="1"/>
  <c r="C60" i="1"/>
  <c r="E59" i="1"/>
  <c r="C59" i="1"/>
  <c r="E58" i="1"/>
  <c r="C58" i="1"/>
  <c r="E57" i="1"/>
  <c r="C57" i="1"/>
  <c r="D48" i="1"/>
  <c r="E48" i="1" s="1"/>
  <c r="B48" i="1"/>
  <c r="C48" i="1" s="1"/>
  <c r="E47" i="1"/>
  <c r="C47" i="1"/>
  <c r="E46" i="1"/>
  <c r="C46" i="1"/>
  <c r="E45" i="1"/>
  <c r="C45" i="1"/>
  <c r="E44" i="1"/>
  <c r="C44" i="1"/>
  <c r="E39" i="1"/>
  <c r="C39" i="1"/>
  <c r="G34" i="1"/>
  <c r="D34" i="1"/>
  <c r="E33" i="1"/>
  <c r="G33" i="1" s="1"/>
  <c r="D33" i="1"/>
  <c r="G32" i="1"/>
  <c r="D32" i="1"/>
  <c r="E31" i="1"/>
  <c r="B31" i="1"/>
  <c r="G30" i="1"/>
  <c r="G29" i="1"/>
  <c r="G28" i="1"/>
  <c r="F28" i="1"/>
  <c r="G27" i="1"/>
  <c r="G26" i="1"/>
  <c r="G25" i="1"/>
  <c r="G24" i="1"/>
  <c r="E20" i="1"/>
  <c r="G20" i="1" s="1"/>
  <c r="B20" i="1"/>
  <c r="D20" i="1" s="1"/>
  <c r="G19" i="1"/>
  <c r="C19" i="1"/>
  <c r="G18" i="1"/>
  <c r="C18" i="1"/>
  <c r="G17" i="1"/>
  <c r="F17" i="1"/>
  <c r="D17" i="1"/>
  <c r="C17" i="1"/>
  <c r="E16" i="1"/>
  <c r="G16" i="1" s="1"/>
  <c r="B16" i="1"/>
  <c r="D16" i="1" s="1"/>
  <c r="G15" i="1"/>
  <c r="D15" i="1"/>
  <c r="B14" i="1"/>
  <c r="G13" i="1"/>
  <c r="G12" i="1"/>
  <c r="G11" i="1"/>
  <c r="G10" i="1"/>
  <c r="G9" i="1"/>
  <c r="G8" i="1"/>
  <c r="E6" i="1"/>
  <c r="D56" i="1" s="1"/>
  <c r="B6" i="1"/>
  <c r="B56" i="1" s="1"/>
  <c r="G35" i="1" l="1"/>
  <c r="B21" i="1"/>
  <c r="C16" i="1" s="1"/>
  <c r="B36" i="1"/>
  <c r="B50" i="1"/>
  <c r="C61" i="1"/>
  <c r="E36" i="1"/>
  <c r="G31" i="1"/>
  <c r="E61" i="1"/>
  <c r="B61" i="1"/>
  <c r="D14" i="1"/>
  <c r="E21" i="1"/>
  <c r="D31" i="1"/>
  <c r="B38" i="1"/>
  <c r="C50" i="1"/>
  <c r="D38" i="1"/>
  <c r="B43" i="1"/>
  <c r="D61" i="1"/>
  <c r="D43" i="1"/>
  <c r="C35" i="1" l="1"/>
  <c r="F30" i="1"/>
  <c r="C26" i="1"/>
  <c r="C25" i="1"/>
  <c r="C29" i="1"/>
  <c r="C32" i="1"/>
  <c r="C34" i="1"/>
  <c r="C33" i="1"/>
  <c r="C11" i="1"/>
  <c r="C12" i="1"/>
  <c r="C15" i="1"/>
  <c r="C10" i="1"/>
  <c r="C8" i="1"/>
  <c r="C13" i="1"/>
  <c r="C9" i="1"/>
  <c r="D21" i="1"/>
  <c r="C14" i="1"/>
  <c r="C20" i="1"/>
  <c r="D36" i="1"/>
  <c r="C31" i="1"/>
  <c r="F34" i="1"/>
  <c r="F29" i="1"/>
  <c r="F26" i="1"/>
  <c r="F35" i="1"/>
  <c r="F31" i="1"/>
  <c r="F25" i="1"/>
  <c r="F27" i="1"/>
  <c r="F33" i="1"/>
  <c r="G36" i="1"/>
  <c r="F32" i="1"/>
  <c r="F19" i="1"/>
  <c r="F18" i="1"/>
  <c r="F13" i="1"/>
  <c r="F15" i="1"/>
  <c r="F11" i="1"/>
  <c r="F12" i="1"/>
  <c r="F9" i="1"/>
  <c r="F10" i="1"/>
  <c r="G21" i="1"/>
  <c r="F8" i="1"/>
  <c r="F20" i="1"/>
  <c r="F16" i="1"/>
  <c r="F14" i="1"/>
</calcChain>
</file>

<file path=xl/sharedStrings.xml><?xml version="1.0" encoding="utf-8"?>
<sst xmlns="http://schemas.openxmlformats.org/spreadsheetml/2006/main" count="90" uniqueCount="67">
  <si>
    <t>COMMUNE</t>
  </si>
  <si>
    <t>NB HABITANTS</t>
  </si>
  <si>
    <t>Exercice courant</t>
  </si>
  <si>
    <t>FONCTIONNEMENT</t>
  </si>
  <si>
    <t>DEPENSES NETTES</t>
  </si>
  <si>
    <t>POIDS/
DEP FCT</t>
  </si>
  <si>
    <t>Par hab</t>
  </si>
  <si>
    <t>Chapitre 011 Dépenses courantes</t>
  </si>
  <si>
    <t>Chapitre 012 Dépenses de personnel</t>
  </si>
  <si>
    <t>Chapitre 014 Reversement divers</t>
  </si>
  <si>
    <t>Chapitre 65 Charges  gestion courante</t>
  </si>
  <si>
    <t>Chapitre 66 Charges financières</t>
  </si>
  <si>
    <t>Chapitre 67 Charges exceptionnelles</t>
  </si>
  <si>
    <t>Sous total Dépenses réelles</t>
  </si>
  <si>
    <t>← Ratio Dépenses réelles de fonctionnement / population</t>
  </si>
  <si>
    <t>Chapitre 042 Dépenses d'ordre</t>
  </si>
  <si>
    <t>Sous total Dépenses d'ordre</t>
  </si>
  <si>
    <t>Déficit Reporté 002</t>
  </si>
  <si>
    <t>Virement à la SI Ligne 023</t>
  </si>
  <si>
    <t>Dépenses Imprévues Ligne 022</t>
  </si>
  <si>
    <t>Sous total Dépenses Sans exécution</t>
  </si>
  <si>
    <t>TOTAL DEP FCT</t>
  </si>
  <si>
    <t>RECETTES NETTES</t>
  </si>
  <si>
    <t>POIDS/
REC FCT</t>
  </si>
  <si>
    <t>Chapitre 70 Produits gestion courante</t>
  </si>
  <si>
    <t>Chapitre 73 Impôts et taxes</t>
  </si>
  <si>
    <t>←Ratio Produit des impositions directes/ population</t>
  </si>
  <si>
    <t>Chapitre 74  Dotations et subventions</t>
  </si>
  <si>
    <t>Chapitre 75 Autres produits de gestion</t>
  </si>
  <si>
    <t>Chapitre 76 Revenus financiers</t>
  </si>
  <si>
    <t>Chapitre 77 Recettes exceptionnelles</t>
  </si>
  <si>
    <t>Chapitre 013 Atténuation de charges</t>
  </si>
  <si>
    <t>Sous total Recettes réelles</t>
  </si>
  <si>
    <t>←Ratio Recettes réelles de fonctionnement/ population</t>
  </si>
  <si>
    <t>Chapitre 042 Recettes d'ordre</t>
  </si>
  <si>
    <t>Sous total Recettes d'ordre</t>
  </si>
  <si>
    <t>Excédent Reporté 002</t>
  </si>
  <si>
    <t>Sous total Recettes Sans exécution</t>
  </si>
  <si>
    <t>TOTAL RECETTES FCT</t>
  </si>
  <si>
    <t>DETTES BANCAIRES</t>
  </si>
  <si>
    <t>CAPITAL RESTANT DU AU 31-12</t>
  </si>
  <si>
    <t>Annuité en capital Année N</t>
  </si>
  <si>
    <t>FISCALITE</t>
  </si>
  <si>
    <t>BASES</t>
  </si>
  <si>
    <t>Bases TH</t>
  </si>
  <si>
    <t>Bases TFB</t>
  </si>
  <si>
    <t>Bases TFNB</t>
  </si>
  <si>
    <t>Bases CFE (Si EPCI sans FPU)</t>
  </si>
  <si>
    <t>TOTAL</t>
  </si>
  <si>
    <t>TAUX</t>
  </si>
  <si>
    <t>Taux TH</t>
  </si>
  <si>
    <t>Taux TFB</t>
  </si>
  <si>
    <t>Taux TFNB</t>
  </si>
  <si>
    <t>Taux CFE (Si EPCI sans FPU)</t>
  </si>
  <si>
    <t>PRODUITS</t>
  </si>
  <si>
    <t>Produit TH</t>
  </si>
  <si>
    <t>Produit TFB</t>
  </si>
  <si>
    <t>Produit TFNB</t>
  </si>
  <si>
    <t>Produit CFE (Si EPCI sans FPU)</t>
  </si>
  <si>
    <t>Canville les deux Eglises</t>
  </si>
  <si>
    <t>CA 2018</t>
  </si>
  <si>
    <t>CA 2019</t>
  </si>
  <si>
    <t>CA 2020</t>
  </si>
  <si>
    <t>POIDS REC FCT</t>
  </si>
  <si>
    <t>POIDS DEP FCT</t>
  </si>
  <si>
    <t>330 hab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</si>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</sst>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&quot; €&quot;"/>
    <numFmt numFmtId="165" formatCode="#,##0\ [$€-40C];\-#,##0\ [$€-40C]"/>
    <numFmt numFmtId="166" formatCode="0.0%"/>
    <numFmt numFmtId="167" formatCode="#,##0&quot; €&quot;"/>
    <numFmt numFmtId="168" formatCode="#,##0.00\ [$€-40C];\-#,##0.00\ [$€-40C]"/>
    <numFmt numFmtId="169" formatCode="#,##0.0\ [$€-40C];\-#,##0.0\ [$€-40C]"/>
    <numFmt numFmtId="170" formatCode="0.000%"/>
    <numFmt numFmtId="172" formatCode="#,##0.00\ &quot;€&quot;"/>
  </numFmts>
  <fonts count="8" x14ac:knownFonts="1"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color rgb="FFFF420E"/>
      <name val="Times New Roman"/>
      <family val="1"/>
      <charset val="1"/>
    </font>
    <font>
      <b/>
      <sz val="12"/>
      <color rgb="FFFFFFFF"/>
      <name val="Times New Roman"/>
      <family val="1"/>
      <charset val="1"/>
    </font>
    <font>
      <b/>
      <i/>
      <sz val="12"/>
      <name val="Times New Roman"/>
      <family val="1"/>
      <charset val="1"/>
    </font>
    <font>
      <b/>
      <sz val="12"/>
      <color rgb="FFFF950E"/>
      <name val="Times New Roman"/>
      <family val="1"/>
      <charset val="1"/>
    </font>
    <font>
      <b/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rgb="FF83CAFF"/>
        <bgColor rgb="FF99CCFF"/>
      </patternFill>
    </fill>
    <fill>
      <patternFill patternType="solid">
        <fgColor rgb="FF99CCFF"/>
        <bgColor rgb="FF83CAFF"/>
      </patternFill>
    </fill>
    <fill>
      <patternFill patternType="solid">
        <fgColor rgb="FF000000"/>
        <bgColor rgb="FF003300"/>
      </patternFill>
    </fill>
    <fill>
      <patternFill patternType="solid">
        <fgColor rgb="FFAECF00"/>
        <bgColor rgb="FFFFCC00"/>
      </patternFill>
    </fill>
    <fill>
      <patternFill patternType="solid">
        <fgColor rgb="FFFF8080"/>
        <bgColor rgb="FFFF99CC"/>
      </patternFill>
    </fill>
    <fill>
      <patternFill patternType="solid">
        <fgColor rgb="FFCC9966"/>
        <bgColor rgb="FFFF8080"/>
      </patternFill>
    </fill>
    <fill>
      <patternFill patternType="solid">
        <fgColor rgb="FFCC99FF"/>
        <bgColor rgb="FFFF99CC"/>
      </patternFill>
    </fill>
    <fill>
      <patternFill patternType="solid">
        <fgColor rgb="FFFFFF66"/>
        <bgColor rgb="FFCCFF99"/>
      </patternFill>
    </fill>
    <fill>
      <patternFill patternType="solid">
        <fgColor rgb="FFCCFF99"/>
        <bgColor rgb="FFFFFFCC"/>
      </patternFill>
    </fill>
    <fill>
      <patternFill patternType="solid">
        <fgColor rgb="FFFF0000"/>
        <bgColor rgb="FFFF420E"/>
      </patternFill>
    </fill>
    <fill>
      <patternFill patternType="solid">
        <fgColor rgb="FFCCCCCC"/>
        <bgColor rgb="FFC0C0C0"/>
      </patternFill>
    </fill>
    <fill>
      <patternFill patternType="solid">
        <fgColor rgb="FFFF950E"/>
        <bgColor rgb="FFCC9966"/>
      </patternFill>
    </fill>
    <fill>
      <patternFill patternType="solid">
        <fgColor rgb="FFFF99CC"/>
        <bgColor rgb="FFFF8080"/>
      </patternFill>
    </fill>
    <fill>
      <patternFill patternType="solid">
        <fgColor rgb="FFC0C0C0"/>
        <bgColor rgb="FFCCCCCC"/>
      </patternFill>
    </fill>
    <fill>
      <patternFill patternType="solid">
        <fgColor rgb="FFFFCC99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rgb="FFBD92DE"/>
        <bgColor rgb="FFFF99CC"/>
      </patternFill>
    </fill>
    <fill>
      <patternFill patternType="solid">
        <fgColor rgb="FF00B0F0"/>
        <bgColor rgb="FF99CCFF"/>
      </patternFill>
    </fill>
    <fill>
      <patternFill patternType="solid">
        <fgColor rgb="FF92D050"/>
        <bgColor rgb="FFFFFFCC"/>
      </patternFill>
    </fill>
    <fill>
      <patternFill patternType="solid">
        <fgColor rgb="FFB2DE82"/>
        <bgColor rgb="FFFFFFCC"/>
      </patternFill>
    </fill>
    <fill>
      <patternFill patternType="solid">
        <fgColor rgb="FF5BADFF"/>
        <bgColor rgb="FF99CCFF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theme="0" tint="-0.14999847407452621"/>
        <bgColor rgb="FFFF99CC"/>
      </patternFill>
    </fill>
    <fill>
      <patternFill patternType="solid">
        <fgColor rgb="FFBD92DE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rgb="FFCCFF99"/>
      </patternFill>
    </fill>
    <fill>
      <patternFill patternType="solid">
        <fgColor rgb="FFFFFF00"/>
        <bgColor rgb="FFCCFF99"/>
      </patternFill>
    </fill>
    <fill>
      <patternFill patternType="solid">
        <fgColor rgb="FFFFFF00"/>
        <bgColor rgb="FFFF420E"/>
      </patternFill>
    </fill>
    <fill>
      <patternFill patternType="solid">
        <fgColor rgb="FFFFFF00"/>
        <bgColor indexed="64"/>
      </patternFill>
    </fill>
    <fill>
      <patternFill patternType="solid">
        <fgColor rgb="FFB2DE82"/>
        <bgColor indexed="64"/>
      </patternFill>
    </fill>
    <fill>
      <patternFill patternType="solid">
        <fgColor rgb="FFFFC000"/>
        <bgColor rgb="FFCC9966"/>
      </patternFill>
    </fill>
    <fill>
      <patternFill patternType="solid">
        <fgColor rgb="FFFF61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BAD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99CC"/>
      </patternFill>
    </fill>
    <fill>
      <patternFill patternType="solid">
        <fgColor theme="4" tint="0.59999389629810485"/>
        <bgColor rgb="FFCCFF99"/>
      </patternFill>
    </fill>
    <fill>
      <patternFill patternType="solid">
        <fgColor theme="4" tint="0.59999389629810485"/>
        <bgColor rgb="FFFF420E"/>
      </patternFill>
    </fill>
    <fill>
      <patternFill patternType="solid">
        <fgColor rgb="FF92D050"/>
        <bgColor rgb="FFFF420E"/>
      </patternFill>
    </fill>
    <fill>
      <patternFill patternType="solid">
        <fgColor theme="5" tint="0.79998168889431442"/>
        <bgColor rgb="FFCCFF99"/>
      </patternFill>
    </fill>
    <fill>
      <patternFill patternType="solid">
        <fgColor theme="5" tint="0.79998168889431442"/>
        <bgColor rgb="FFFF420E"/>
      </patternFill>
    </fill>
    <fill>
      <patternFill patternType="solid">
        <fgColor theme="6" tint="0.79998168889431442"/>
        <bgColor rgb="FFCCFF9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161"/>
        <bgColor rgb="FFFF99CC"/>
      </patternFill>
    </fill>
    <fill>
      <patternFill patternType="solid">
        <fgColor theme="9" tint="0.59999389629810485"/>
        <bgColor rgb="FFFF420E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rgb="FFCCFF99"/>
      </patternFill>
    </fill>
    <fill>
      <patternFill patternType="solid">
        <fgColor rgb="FF83CAFF"/>
        <bgColor rgb="FF9999FF"/>
      </patternFill>
    </fill>
    <fill>
      <patternFill patternType="solid">
        <fgColor rgb="FFFFC000"/>
        <bgColor rgb="FFCCFF99"/>
      </patternFill>
    </fill>
    <fill>
      <patternFill patternType="solid">
        <fgColor rgb="FFFFC000"/>
        <bgColor rgb="FFFFFFCC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CFF99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Alignment="1">
      <alignment horizontal="left"/>
    </xf>
    <xf numFmtId="0" fontId="2" fillId="2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</xf>
    <xf numFmtId="0" fontId="1" fillId="7" borderId="0" xfId="0" applyFont="1" applyFill="1" applyAlignment="1" applyProtection="1">
      <alignment horizontal="left"/>
    </xf>
    <xf numFmtId="0" fontId="1" fillId="5" borderId="0" xfId="0" applyFont="1" applyFill="1" applyBorder="1" applyAlignment="1" applyProtection="1">
      <alignment horizontal="left"/>
    </xf>
    <xf numFmtId="2" fontId="1" fillId="5" borderId="0" xfId="0" applyNumberFormat="1" applyFont="1" applyFill="1" applyBorder="1" applyAlignment="1">
      <alignment horizontal="left" wrapText="1"/>
    </xf>
    <xf numFmtId="0" fontId="1" fillId="5" borderId="0" xfId="0" applyFont="1" applyFill="1" applyBorder="1"/>
    <xf numFmtId="0" fontId="1" fillId="6" borderId="0" xfId="0" applyFont="1" applyFill="1" applyBorder="1" applyAlignment="1">
      <alignment horizontal="left"/>
    </xf>
    <xf numFmtId="2" fontId="1" fillId="6" borderId="0" xfId="0" applyNumberFormat="1" applyFont="1" applyFill="1" applyBorder="1" applyAlignment="1">
      <alignment horizontal="left" wrapText="1"/>
    </xf>
    <xf numFmtId="0" fontId="1" fillId="6" borderId="0" xfId="0" applyFont="1" applyFill="1" applyBorder="1"/>
    <xf numFmtId="164" fontId="0" fillId="2" borderId="0" xfId="0" applyNumberFormat="1" applyFont="1" applyFill="1" applyBorder="1" applyAlignment="1" applyProtection="1">
      <alignment horizontal="left"/>
      <protection locked="0"/>
    </xf>
    <xf numFmtId="10" fontId="0" fillId="8" borderId="0" xfId="0" applyNumberFormat="1" applyFont="1" applyFill="1" applyBorder="1" applyAlignment="1">
      <alignment horizontal="left"/>
    </xf>
    <xf numFmtId="165" fontId="0" fillId="9" borderId="0" xfId="0" applyNumberFormat="1" applyFont="1" applyFill="1" applyBorder="1" applyAlignment="1">
      <alignment horizontal="left"/>
    </xf>
    <xf numFmtId="164" fontId="0" fillId="2" borderId="0" xfId="0" applyNumberFormat="1" applyFont="1" applyFill="1" applyAlignment="1" applyProtection="1">
      <alignment horizontal="left"/>
      <protection locked="0"/>
    </xf>
    <xf numFmtId="166" fontId="0" fillId="8" borderId="0" xfId="0" applyNumberFormat="1" applyFont="1" applyFill="1" applyAlignment="1">
      <alignment horizontal="left"/>
    </xf>
    <xf numFmtId="165" fontId="0" fillId="9" borderId="0" xfId="0" applyNumberFormat="1" applyFont="1" applyFill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 applyProtection="1">
      <alignment horizontal="left"/>
    </xf>
    <xf numFmtId="164" fontId="5" fillId="10" borderId="0" xfId="0" applyNumberFormat="1" applyFont="1" applyFill="1" applyAlignment="1" applyProtection="1">
      <alignment horizontal="left"/>
    </xf>
    <xf numFmtId="10" fontId="0" fillId="10" borderId="0" xfId="0" applyNumberFormat="1" applyFont="1" applyFill="1" applyAlignment="1" applyProtection="1">
      <alignment horizontal="left"/>
    </xf>
    <xf numFmtId="165" fontId="0" fillId="10" borderId="0" xfId="0" applyNumberFormat="1" applyFont="1" applyFill="1" applyAlignment="1" applyProtection="1">
      <alignment horizontal="left"/>
    </xf>
    <xf numFmtId="166" fontId="0" fillId="10" borderId="0" xfId="0" applyNumberFormat="1" applyFont="1" applyFill="1" applyAlignment="1" applyProtection="1">
      <alignment horizontal="left"/>
    </xf>
    <xf numFmtId="165" fontId="0" fillId="11" borderId="0" xfId="0" applyNumberFormat="1" applyFont="1" applyFill="1" applyAlignment="1">
      <alignment horizontal="left"/>
    </xf>
    <xf numFmtId="0" fontId="1" fillId="0" borderId="0" xfId="0" applyFont="1"/>
    <xf numFmtId="164" fontId="0" fillId="12" borderId="0" xfId="0" applyNumberFormat="1" applyFont="1" applyFill="1" applyAlignment="1" applyProtection="1">
      <alignment horizontal="left"/>
    </xf>
    <xf numFmtId="164" fontId="1" fillId="7" borderId="0" xfId="0" applyNumberFormat="1" applyFont="1" applyFill="1" applyAlignment="1" applyProtection="1">
      <alignment horizontal="left"/>
    </xf>
    <xf numFmtId="166" fontId="0" fillId="7" borderId="0" xfId="0" applyNumberFormat="1" applyFont="1" applyFill="1" applyAlignment="1" applyProtection="1">
      <alignment horizontal="left"/>
    </xf>
    <xf numFmtId="165" fontId="0" fillId="7" borderId="0" xfId="0" applyNumberFormat="1" applyFont="1" applyFill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10" fontId="0" fillId="0" borderId="0" xfId="0" applyNumberFormat="1" applyFont="1" applyAlignment="1" applyProtection="1">
      <alignment horizontal="left"/>
    </xf>
    <xf numFmtId="165" fontId="0" fillId="0" borderId="0" xfId="0" applyNumberFormat="1" applyFont="1" applyBorder="1" applyAlignment="1" applyProtection="1">
      <alignment horizontal="left"/>
    </xf>
    <xf numFmtId="166" fontId="0" fillId="0" borderId="0" xfId="0" applyNumberFormat="1" applyFont="1" applyAlignment="1" applyProtection="1">
      <alignment horizontal="left"/>
    </xf>
    <xf numFmtId="165" fontId="0" fillId="0" borderId="0" xfId="0" applyNumberFormat="1" applyFont="1" applyAlignment="1" applyProtection="1">
      <alignment horizontal="left"/>
    </xf>
    <xf numFmtId="0" fontId="1" fillId="13" borderId="0" xfId="0" applyFont="1" applyFill="1" applyAlignment="1" applyProtection="1">
      <alignment horizontal="left"/>
    </xf>
    <xf numFmtId="0" fontId="2" fillId="14" borderId="0" xfId="0" applyFont="1" applyFill="1" applyAlignment="1" applyProtection="1">
      <alignment horizontal="left"/>
    </xf>
    <xf numFmtId="0" fontId="1" fillId="9" borderId="0" xfId="0" applyFont="1" applyFill="1" applyBorder="1"/>
    <xf numFmtId="165" fontId="0" fillId="15" borderId="0" xfId="0" applyNumberFormat="1" applyFont="1" applyFill="1" applyAlignment="1">
      <alignment horizontal="left"/>
    </xf>
    <xf numFmtId="164" fontId="0" fillId="12" borderId="0" xfId="0" applyNumberFormat="1" applyFont="1" applyFill="1" applyBorder="1" applyAlignment="1" applyProtection="1">
      <alignment horizontal="left"/>
    </xf>
    <xf numFmtId="166" fontId="0" fillId="15" borderId="0" xfId="0" applyNumberFormat="1" applyFont="1" applyFill="1" applyAlignment="1">
      <alignment horizontal="left"/>
    </xf>
    <xf numFmtId="164" fontId="6" fillId="0" borderId="0" xfId="0" applyNumberFormat="1" applyFont="1" applyAlignment="1">
      <alignment horizontal="left"/>
    </xf>
    <xf numFmtId="167" fontId="0" fillId="2" borderId="0" xfId="0" applyNumberFormat="1" applyFill="1" applyAlignment="1" applyProtection="1">
      <alignment horizontal="left"/>
      <protection locked="0"/>
    </xf>
    <xf numFmtId="167" fontId="0" fillId="15" borderId="0" xfId="0" applyNumberFormat="1" applyFill="1" applyAlignment="1">
      <alignment horizontal="left"/>
    </xf>
    <xf numFmtId="164" fontId="0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7" fontId="1" fillId="15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0" fontId="0" fillId="2" borderId="0" xfId="0" applyNumberFormat="1" applyFill="1" applyAlignment="1" applyProtection="1">
      <alignment horizontal="left"/>
      <protection locked="0"/>
    </xf>
    <xf numFmtId="167" fontId="0" fillId="16" borderId="0" xfId="0" applyNumberFormat="1" applyFill="1" applyAlignment="1">
      <alignment horizontal="left"/>
    </xf>
    <xf numFmtId="0" fontId="1" fillId="17" borderId="0" xfId="0" applyFont="1" applyFill="1" applyAlignment="1" applyProtection="1">
      <alignment horizontal="left"/>
    </xf>
    <xf numFmtId="166" fontId="0" fillId="18" borderId="0" xfId="0" applyNumberFormat="1" applyFont="1" applyFill="1" applyAlignment="1">
      <alignment horizontal="left"/>
    </xf>
    <xf numFmtId="164" fontId="0" fillId="19" borderId="0" xfId="0" applyNumberFormat="1" applyFont="1" applyFill="1" applyAlignment="1" applyProtection="1">
      <alignment horizontal="left"/>
      <protection locked="0"/>
    </xf>
    <xf numFmtId="164" fontId="5" fillId="20" borderId="0" xfId="0" applyNumberFormat="1" applyFont="1" applyFill="1" applyAlignment="1" applyProtection="1">
      <alignment horizontal="left"/>
    </xf>
    <xf numFmtId="164" fontId="5" fillId="21" borderId="0" xfId="0" applyNumberFormat="1" applyFont="1" applyFill="1" applyAlignment="1" applyProtection="1">
      <alignment horizontal="left"/>
    </xf>
    <xf numFmtId="164" fontId="0" fillId="22" borderId="0" xfId="0" applyNumberFormat="1" applyFont="1" applyFill="1" applyAlignment="1" applyProtection="1">
      <alignment horizontal="left"/>
      <protection locked="0"/>
    </xf>
    <xf numFmtId="164" fontId="0" fillId="23" borderId="0" xfId="0" applyNumberFormat="1" applyFont="1" applyFill="1" applyAlignment="1" applyProtection="1">
      <alignment horizontal="left"/>
      <protection locked="0"/>
    </xf>
    <xf numFmtId="166" fontId="0" fillId="24" borderId="0" xfId="0" applyNumberFormat="1" applyFont="1" applyFill="1" applyAlignment="1">
      <alignment horizontal="left"/>
    </xf>
    <xf numFmtId="166" fontId="0" fillId="25" borderId="0" xfId="0" applyNumberFormat="1" applyFont="1" applyFill="1" applyAlignment="1" applyProtection="1">
      <alignment horizontal="left"/>
    </xf>
    <xf numFmtId="0" fontId="0" fillId="26" borderId="0" xfId="0" applyFill="1"/>
    <xf numFmtId="165" fontId="0" fillId="27" borderId="0" xfId="0" applyNumberFormat="1" applyFont="1" applyFill="1" applyAlignment="1">
      <alignment horizontal="left"/>
    </xf>
    <xf numFmtId="165" fontId="0" fillId="28" borderId="0" xfId="0" applyNumberFormat="1" applyFont="1" applyFill="1" applyAlignment="1">
      <alignment horizontal="left"/>
    </xf>
    <xf numFmtId="165" fontId="0" fillId="29" borderId="0" xfId="0" applyNumberFormat="1" applyFont="1" applyFill="1" applyAlignment="1">
      <alignment horizontal="left"/>
    </xf>
    <xf numFmtId="0" fontId="0" fillId="30" borderId="0" xfId="0" applyFill="1"/>
    <xf numFmtId="166" fontId="0" fillId="21" borderId="0" xfId="0" applyNumberFormat="1" applyFont="1" applyFill="1" applyAlignment="1" applyProtection="1">
      <alignment horizontal="left"/>
    </xf>
    <xf numFmtId="0" fontId="0" fillId="31" borderId="0" xfId="0" applyFill="1"/>
    <xf numFmtId="164" fontId="1" fillId="32" borderId="0" xfId="0" applyNumberFormat="1" applyFont="1" applyFill="1" applyAlignment="1" applyProtection="1">
      <alignment horizontal="left"/>
    </xf>
    <xf numFmtId="166" fontId="0" fillId="32" borderId="0" xfId="0" applyNumberFormat="1" applyFont="1" applyFill="1" applyAlignment="1" applyProtection="1">
      <alignment horizontal="left"/>
    </xf>
    <xf numFmtId="165" fontId="0" fillId="32" borderId="0" xfId="0" applyNumberFormat="1" applyFont="1" applyFill="1" applyAlignment="1" applyProtection="1">
      <alignment horizontal="left"/>
    </xf>
    <xf numFmtId="165" fontId="0" fillId="32" borderId="0" xfId="0" applyNumberFormat="1" applyFont="1" applyFill="1" applyBorder="1" applyAlignment="1" applyProtection="1">
      <alignment horizontal="left"/>
    </xf>
    <xf numFmtId="0" fontId="1" fillId="32" borderId="0" xfId="0" applyFont="1" applyFill="1" applyAlignment="1" applyProtection="1">
      <alignment horizontal="left"/>
    </xf>
    <xf numFmtId="10" fontId="0" fillId="32" borderId="0" xfId="0" applyNumberFormat="1" applyFont="1" applyFill="1" applyAlignment="1" applyProtection="1">
      <alignment horizontal="left"/>
    </xf>
    <xf numFmtId="0" fontId="7" fillId="33" borderId="0" xfId="0" applyFont="1" applyFill="1" applyAlignment="1">
      <alignment horizontal="center"/>
    </xf>
    <xf numFmtId="165" fontId="0" fillId="34" borderId="0" xfId="0" applyNumberFormat="1" applyFont="1" applyFill="1" applyAlignment="1">
      <alignment horizontal="left"/>
    </xf>
    <xf numFmtId="0" fontId="0" fillId="34" borderId="0" xfId="0" applyFill="1"/>
    <xf numFmtId="0" fontId="0" fillId="35" borderId="0" xfId="0" applyFill="1" applyAlignment="1">
      <alignment horizontal="left"/>
    </xf>
    <xf numFmtId="0" fontId="7" fillId="34" borderId="0" xfId="0" applyFont="1" applyFill="1" applyAlignment="1">
      <alignment horizontal="left"/>
    </xf>
    <xf numFmtId="0" fontId="0" fillId="34" borderId="0" xfId="0" applyFill="1" applyAlignment="1">
      <alignment horizontal="left"/>
    </xf>
    <xf numFmtId="1" fontId="0" fillId="34" borderId="0" xfId="0" applyNumberFormat="1" applyFill="1" applyAlignment="1">
      <alignment horizontal="left"/>
    </xf>
    <xf numFmtId="0" fontId="0" fillId="26" borderId="0" xfId="0" applyFill="1" applyAlignment="1">
      <alignment horizontal="left"/>
    </xf>
    <xf numFmtId="0" fontId="7" fillId="30" borderId="0" xfId="0" applyFont="1" applyFill="1" applyAlignment="1">
      <alignment horizontal="center"/>
    </xf>
    <xf numFmtId="1" fontId="0" fillId="30" borderId="0" xfId="0" applyNumberFormat="1" applyFill="1" applyAlignment="1">
      <alignment horizontal="left"/>
    </xf>
    <xf numFmtId="1" fontId="0" fillId="30" borderId="0" xfId="0" applyNumberFormat="1" applyFill="1" applyAlignment="1">
      <alignment horizontal="center"/>
    </xf>
    <xf numFmtId="0" fontId="7" fillId="36" borderId="0" xfId="0" applyFont="1" applyFill="1" applyAlignment="1">
      <alignment horizontal="left"/>
    </xf>
    <xf numFmtId="0" fontId="7" fillId="30" borderId="0" xfId="0" applyFont="1" applyFill="1" applyAlignment="1">
      <alignment horizontal="left"/>
    </xf>
    <xf numFmtId="165" fontId="0" fillId="20" borderId="0" xfId="0" applyNumberFormat="1" applyFont="1" applyFill="1" applyAlignment="1" applyProtection="1">
      <alignment horizontal="left"/>
    </xf>
    <xf numFmtId="165" fontId="0" fillId="40" borderId="0" xfId="0" applyNumberFormat="1" applyFont="1" applyFill="1" applyAlignment="1" applyProtection="1">
      <alignment horizontal="left"/>
    </xf>
    <xf numFmtId="165" fontId="0" fillId="38" borderId="5" xfId="0" applyNumberFormat="1" applyFont="1" applyFill="1" applyBorder="1" applyAlignment="1">
      <alignment horizontal="left"/>
    </xf>
    <xf numFmtId="165" fontId="0" fillId="43" borderId="6" xfId="0" applyNumberFormat="1" applyFont="1" applyFill="1" applyBorder="1" applyAlignment="1">
      <alignment horizontal="left"/>
    </xf>
    <xf numFmtId="0" fontId="1" fillId="37" borderId="10" xfId="0" applyFont="1" applyFill="1" applyBorder="1" applyAlignment="1">
      <alignment wrapText="1"/>
    </xf>
    <xf numFmtId="0" fontId="1" fillId="37" borderId="1" xfId="0" applyFont="1" applyFill="1" applyBorder="1"/>
    <xf numFmtId="165" fontId="0" fillId="9" borderId="6" xfId="0" applyNumberFormat="1" applyFont="1" applyFill="1" applyBorder="1" applyAlignment="1">
      <alignment horizontal="left"/>
    </xf>
    <xf numFmtId="165" fontId="0" fillId="10" borderId="5" xfId="0" applyNumberFormat="1" applyFont="1" applyFill="1" applyBorder="1" applyAlignment="1" applyProtection="1">
      <alignment horizontal="left"/>
    </xf>
    <xf numFmtId="165" fontId="0" fillId="10" borderId="6" xfId="0" applyNumberFormat="1" applyFont="1" applyFill="1" applyBorder="1" applyAlignment="1" applyProtection="1">
      <alignment horizontal="left"/>
    </xf>
    <xf numFmtId="165" fontId="0" fillId="38" borderId="2" xfId="0" applyNumberFormat="1" applyFont="1" applyFill="1" applyBorder="1" applyAlignment="1">
      <alignment horizontal="left"/>
    </xf>
    <xf numFmtId="165" fontId="0" fillId="38" borderId="7" xfId="0" applyNumberFormat="1" applyFont="1" applyFill="1" applyBorder="1" applyAlignment="1">
      <alignment horizontal="left"/>
    </xf>
    <xf numFmtId="0" fontId="4" fillId="45" borderId="2" xfId="0" applyFont="1" applyFill="1" applyBorder="1" applyAlignment="1">
      <alignment horizontal="center"/>
    </xf>
    <xf numFmtId="0" fontId="4" fillId="45" borderId="3" xfId="0" applyFont="1" applyFill="1" applyBorder="1" applyAlignment="1">
      <alignment horizontal="center"/>
    </xf>
    <xf numFmtId="0" fontId="1" fillId="45" borderId="7" xfId="0" applyFont="1" applyFill="1" applyBorder="1"/>
    <xf numFmtId="0" fontId="4" fillId="45" borderId="4" xfId="0" applyFont="1" applyFill="1" applyBorder="1" applyAlignment="1">
      <alignment horizontal="center"/>
    </xf>
    <xf numFmtId="0" fontId="1" fillId="45" borderId="9" xfId="0" applyFont="1" applyFill="1" applyBorder="1"/>
    <xf numFmtId="165" fontId="0" fillId="46" borderId="5" xfId="0" applyNumberFormat="1" applyFont="1" applyFill="1" applyBorder="1" applyAlignment="1">
      <alignment horizontal="left"/>
    </xf>
    <xf numFmtId="165" fontId="0" fillId="47" borderId="5" xfId="0" applyNumberFormat="1" applyFont="1" applyFill="1" applyBorder="1" applyAlignment="1" applyProtection="1">
      <alignment horizontal="left"/>
    </xf>
    <xf numFmtId="0" fontId="1" fillId="45" borderId="8" xfId="0" applyFont="1" applyFill="1" applyBorder="1" applyAlignment="1">
      <alignment wrapText="1"/>
    </xf>
    <xf numFmtId="1" fontId="0" fillId="30" borderId="5" xfId="0" applyNumberFormat="1" applyFill="1" applyBorder="1" applyAlignment="1">
      <alignment horizontal="left"/>
    </xf>
    <xf numFmtId="0" fontId="0" fillId="33" borderId="1" xfId="0" applyFill="1" applyBorder="1"/>
    <xf numFmtId="0" fontId="0" fillId="0" borderId="0" xfId="0" applyBorder="1"/>
    <xf numFmtId="164" fontId="0" fillId="48" borderId="0" xfId="0" applyNumberFormat="1" applyFont="1" applyFill="1" applyBorder="1" applyAlignment="1" applyProtection="1">
      <alignment horizontal="left"/>
      <protection locked="0"/>
    </xf>
    <xf numFmtId="166" fontId="0" fillId="49" borderId="0" xfId="0" applyNumberFormat="1" applyFont="1" applyFill="1" applyBorder="1" applyAlignment="1">
      <alignment horizontal="left"/>
    </xf>
    <xf numFmtId="0" fontId="0" fillId="17" borderId="0" xfId="0" applyFill="1" applyBorder="1"/>
    <xf numFmtId="164" fontId="5" fillId="50" borderId="0" xfId="0" applyNumberFormat="1" applyFont="1" applyFill="1" applyBorder="1" applyAlignment="1" applyProtection="1">
      <alignment horizontal="left"/>
    </xf>
    <xf numFmtId="166" fontId="0" fillId="50" borderId="0" xfId="0" applyNumberFormat="1" applyFont="1" applyFill="1" applyBorder="1" applyAlignment="1" applyProtection="1">
      <alignment horizontal="left"/>
    </xf>
    <xf numFmtId="0" fontId="0" fillId="0" borderId="0" xfId="0" applyFont="1" applyBorder="1" applyAlignment="1">
      <alignment horizontal="left"/>
    </xf>
    <xf numFmtId="0" fontId="0" fillId="17" borderId="0" xfId="0" applyFont="1" applyFill="1" applyBorder="1" applyAlignment="1">
      <alignment horizontal="left"/>
    </xf>
    <xf numFmtId="10" fontId="0" fillId="41" borderId="3" xfId="0" applyNumberFormat="1" applyFont="1" applyFill="1" applyBorder="1" applyAlignment="1">
      <alignment horizontal="left"/>
    </xf>
    <xf numFmtId="168" fontId="0" fillId="43" borderId="4" xfId="0" applyNumberFormat="1" applyFont="1" applyFill="1" applyBorder="1" applyAlignment="1">
      <alignment horizontal="left"/>
    </xf>
    <xf numFmtId="10" fontId="0" fillId="41" borderId="0" xfId="0" applyNumberFormat="1" applyFont="1" applyFill="1" applyBorder="1" applyAlignment="1">
      <alignment horizontal="left"/>
    </xf>
    <xf numFmtId="168" fontId="0" fillId="43" borderId="6" xfId="0" applyNumberFormat="1" applyFont="1" applyFill="1" applyBorder="1" applyAlignment="1">
      <alignment horizontal="left"/>
    </xf>
    <xf numFmtId="168" fontId="0" fillId="43" borderId="9" xfId="0" applyNumberFormat="1" applyFont="1" applyFill="1" applyBorder="1" applyAlignment="1">
      <alignment horizontal="left"/>
    </xf>
    <xf numFmtId="10" fontId="0" fillId="41" borderId="8" xfId="0" applyNumberFormat="1" applyFont="1" applyFill="1" applyBorder="1" applyAlignment="1">
      <alignment horizontal="left"/>
    </xf>
    <xf numFmtId="10" fontId="0" fillId="46" borderId="0" xfId="0" applyNumberFormat="1" applyFont="1" applyFill="1" applyBorder="1" applyAlignment="1">
      <alignment horizontal="left"/>
    </xf>
    <xf numFmtId="168" fontId="0" fillId="46" borderId="6" xfId="0" applyNumberFormat="1" applyFont="1" applyFill="1" applyBorder="1" applyAlignment="1">
      <alignment horizontal="left"/>
    </xf>
    <xf numFmtId="10" fontId="0" fillId="47" borderId="0" xfId="0" applyNumberFormat="1" applyFont="1" applyFill="1" applyBorder="1" applyAlignment="1" applyProtection="1">
      <alignment horizontal="left"/>
    </xf>
    <xf numFmtId="168" fontId="0" fillId="47" borderId="6" xfId="0" applyNumberFormat="1" applyFont="1" applyFill="1" applyBorder="1" applyAlignment="1" applyProtection="1">
      <alignment horizontal="left"/>
    </xf>
    <xf numFmtId="0" fontId="1" fillId="5" borderId="5" xfId="0" applyFont="1" applyFill="1" applyBorder="1" applyAlignment="1" applyProtection="1">
      <alignment horizontal="left"/>
    </xf>
    <xf numFmtId="0" fontId="1" fillId="5" borderId="6" xfId="0" applyFont="1" applyFill="1" applyBorder="1"/>
    <xf numFmtId="164" fontId="0" fillId="2" borderId="5" xfId="0" applyNumberFormat="1" applyFont="1" applyFill="1" applyBorder="1" applyAlignment="1" applyProtection="1">
      <alignment horizontal="left"/>
      <protection locked="0"/>
    </xf>
    <xf numFmtId="166" fontId="0" fillId="8" borderId="0" xfId="0" applyNumberFormat="1" applyFont="1" applyFill="1" applyBorder="1" applyAlignment="1">
      <alignment horizontal="left"/>
    </xf>
    <xf numFmtId="164" fontId="5" fillId="10" borderId="5" xfId="0" applyNumberFormat="1" applyFont="1" applyFill="1" applyBorder="1" applyAlignment="1" applyProtection="1">
      <alignment horizontal="left"/>
    </xf>
    <xf numFmtId="10" fontId="0" fillId="10" borderId="0" xfId="0" applyNumberFormat="1" applyFont="1" applyFill="1" applyBorder="1" applyAlignment="1" applyProtection="1">
      <alignment horizontal="left"/>
    </xf>
    <xf numFmtId="164" fontId="0" fillId="12" borderId="5" xfId="0" applyNumberFormat="1" applyFont="1" applyFill="1" applyBorder="1" applyAlignment="1" applyProtection="1">
      <alignment horizontal="left"/>
    </xf>
    <xf numFmtId="10" fontId="0" fillId="12" borderId="0" xfId="0" applyNumberFormat="1" applyFont="1" applyFill="1" applyBorder="1" applyAlignment="1" applyProtection="1">
      <alignment horizontal="left"/>
    </xf>
    <xf numFmtId="165" fontId="0" fillId="12" borderId="6" xfId="0" applyNumberFormat="1" applyFont="1" applyFill="1" applyBorder="1" applyAlignment="1" applyProtection="1">
      <alignment horizontal="left"/>
    </xf>
    <xf numFmtId="164" fontId="1" fillId="7" borderId="7" xfId="0" applyNumberFormat="1" applyFont="1" applyFill="1" applyBorder="1" applyAlignment="1" applyProtection="1">
      <alignment horizontal="left"/>
    </xf>
    <xf numFmtId="10" fontId="0" fillId="7" borderId="8" xfId="0" applyNumberFormat="1" applyFont="1" applyFill="1" applyBorder="1" applyAlignment="1" applyProtection="1">
      <alignment horizontal="left"/>
    </xf>
    <xf numFmtId="165" fontId="0" fillId="7" borderId="9" xfId="0" applyNumberFormat="1" applyFont="1" applyFill="1" applyBorder="1" applyAlignment="1" applyProtection="1">
      <alignment horizontal="left"/>
    </xf>
    <xf numFmtId="165" fontId="0" fillId="27" borderId="2" xfId="0" applyNumberFormat="1" applyFont="1" applyFill="1" applyBorder="1" applyAlignment="1">
      <alignment horizontal="left"/>
    </xf>
    <xf numFmtId="165" fontId="0" fillId="27" borderId="3" xfId="0" applyNumberFormat="1" applyFont="1" applyFill="1" applyBorder="1" applyAlignment="1">
      <alignment horizontal="left"/>
    </xf>
    <xf numFmtId="165" fontId="0" fillId="27" borderId="4" xfId="0" applyNumberFormat="1" applyFont="1" applyFill="1" applyBorder="1" applyAlignment="1">
      <alignment horizontal="left"/>
    </xf>
    <xf numFmtId="165" fontId="0" fillId="27" borderId="5" xfId="0" applyNumberFormat="1" applyFont="1" applyFill="1" applyBorder="1" applyAlignment="1">
      <alignment horizontal="left"/>
    </xf>
    <xf numFmtId="165" fontId="0" fillId="27" borderId="0" xfId="0" applyNumberFormat="1" applyFont="1" applyFill="1" applyBorder="1" applyAlignment="1">
      <alignment horizontal="left"/>
    </xf>
    <xf numFmtId="165" fontId="0" fillId="27" borderId="6" xfId="0" applyNumberFormat="1" applyFont="1" applyFill="1" applyBorder="1" applyAlignment="1">
      <alignment horizontal="left"/>
    </xf>
    <xf numFmtId="168" fontId="0" fillId="7" borderId="7" xfId="0" applyNumberFormat="1" applyFont="1" applyFill="1" applyBorder="1" applyAlignment="1" applyProtection="1">
      <alignment horizontal="left"/>
    </xf>
    <xf numFmtId="165" fontId="0" fillId="7" borderId="8" xfId="0" applyNumberFormat="1" applyFont="1" applyFill="1" applyBorder="1" applyAlignment="1" applyProtection="1">
      <alignment horizontal="left"/>
    </xf>
    <xf numFmtId="168" fontId="0" fillId="7" borderId="9" xfId="0" applyNumberFormat="1" applyFont="1" applyFill="1" applyBorder="1" applyAlignment="1" applyProtection="1">
      <alignment horizontal="left"/>
    </xf>
    <xf numFmtId="0" fontId="7" fillId="33" borderId="2" xfId="0" applyFont="1" applyFill="1" applyBorder="1" applyAlignment="1">
      <alignment horizontal="center"/>
    </xf>
    <xf numFmtId="0" fontId="7" fillId="33" borderId="3" xfId="0" applyFont="1" applyFill="1" applyBorder="1" applyAlignment="1">
      <alignment horizontal="center"/>
    </xf>
    <xf numFmtId="0" fontId="7" fillId="33" borderId="4" xfId="0" applyFont="1" applyFill="1" applyBorder="1" applyAlignment="1">
      <alignment horizontal="center"/>
    </xf>
    <xf numFmtId="0" fontId="0" fillId="34" borderId="7" xfId="0" applyFill="1" applyBorder="1"/>
    <xf numFmtId="0" fontId="0" fillId="34" borderId="8" xfId="0" applyFill="1" applyBorder="1"/>
    <xf numFmtId="0" fontId="0" fillId="34" borderId="9" xfId="0" applyFill="1" applyBorder="1"/>
    <xf numFmtId="10" fontId="0" fillId="40" borderId="0" xfId="0" applyNumberFormat="1" applyFont="1" applyFill="1" applyBorder="1" applyAlignment="1" applyProtection="1">
      <alignment horizontal="left"/>
    </xf>
    <xf numFmtId="10" fontId="0" fillId="20" borderId="0" xfId="0" applyNumberFormat="1" applyFont="1" applyFill="1" applyBorder="1" applyAlignment="1" applyProtection="1">
      <alignment horizontal="left"/>
    </xf>
    <xf numFmtId="168" fontId="0" fillId="38" borderId="5" xfId="0" applyNumberFormat="1" applyFont="1" applyFill="1" applyBorder="1" applyAlignment="1">
      <alignment horizontal="left"/>
    </xf>
    <xf numFmtId="168" fontId="0" fillId="40" borderId="5" xfId="0" applyNumberFormat="1" applyFont="1" applyFill="1" applyBorder="1" applyAlignment="1" applyProtection="1">
      <alignment horizontal="left"/>
    </xf>
    <xf numFmtId="168" fontId="0" fillId="20" borderId="5" xfId="0" applyNumberFormat="1" applyFont="1" applyFill="1" applyBorder="1" applyAlignment="1" applyProtection="1">
      <alignment horizontal="left"/>
    </xf>
    <xf numFmtId="165" fontId="0" fillId="51" borderId="6" xfId="0" applyNumberFormat="1" applyFont="1" applyFill="1" applyBorder="1" applyAlignment="1">
      <alignment horizontal="left"/>
    </xf>
    <xf numFmtId="170" fontId="0" fillId="41" borderId="0" xfId="0" applyNumberFormat="1" applyFont="1" applyFill="1" applyBorder="1" applyAlignment="1">
      <alignment horizontal="left"/>
    </xf>
    <xf numFmtId="10" fontId="0" fillId="35" borderId="11" xfId="0" applyNumberFormat="1" applyFill="1" applyBorder="1"/>
    <xf numFmtId="10" fontId="0" fillId="35" borderId="12" xfId="0" applyNumberFormat="1" applyFill="1" applyBorder="1"/>
    <xf numFmtId="164" fontId="0" fillId="52" borderId="0" xfId="0" applyNumberFormat="1" applyFill="1" applyAlignment="1" applyProtection="1">
      <alignment horizontal="left"/>
      <protection locked="0"/>
    </xf>
    <xf numFmtId="165" fontId="0" fillId="53" borderId="6" xfId="0" applyNumberFormat="1" applyFont="1" applyFill="1" applyBorder="1" applyAlignment="1">
      <alignment horizontal="left"/>
    </xf>
    <xf numFmtId="168" fontId="0" fillId="39" borderId="2" xfId="0" applyNumberFormat="1" applyFont="1" applyFill="1" applyBorder="1" applyAlignment="1">
      <alignment horizontal="left"/>
    </xf>
    <xf numFmtId="10" fontId="0" fillId="42" borderId="3" xfId="0" applyNumberFormat="1" applyFont="1" applyFill="1" applyBorder="1" applyAlignment="1">
      <alignment horizontal="left"/>
    </xf>
    <xf numFmtId="165" fontId="0" fillId="43" borderId="4" xfId="0" applyNumberFormat="1" applyFont="1" applyFill="1" applyBorder="1" applyAlignment="1">
      <alignment horizontal="left"/>
    </xf>
    <xf numFmtId="165" fontId="0" fillId="53" borderId="9" xfId="0" applyNumberFormat="1" applyFont="1" applyFill="1" applyBorder="1" applyAlignment="1">
      <alignment horizontal="left"/>
    </xf>
    <xf numFmtId="0" fontId="7" fillId="30" borderId="2" xfId="0" applyFont="1" applyFill="1" applyBorder="1" applyAlignment="1">
      <alignment horizontal="left"/>
    </xf>
    <xf numFmtId="0" fontId="7" fillId="30" borderId="3" xfId="0" applyFont="1" applyFill="1" applyBorder="1" applyAlignment="1">
      <alignment horizontal="left"/>
    </xf>
    <xf numFmtId="0" fontId="7" fillId="30" borderId="4" xfId="0" applyFont="1" applyFill="1" applyBorder="1" applyAlignment="1">
      <alignment horizontal="left"/>
    </xf>
    <xf numFmtId="1" fontId="0" fillId="30" borderId="2" xfId="0" applyNumberFormat="1" applyFill="1" applyBorder="1" applyAlignment="1">
      <alignment horizontal="left"/>
    </xf>
    <xf numFmtId="165" fontId="0" fillId="53" borderId="4" xfId="0" applyNumberFormat="1" applyFont="1" applyFill="1" applyBorder="1" applyAlignment="1">
      <alignment horizontal="left"/>
    </xf>
    <xf numFmtId="10" fontId="0" fillId="48" borderId="0" xfId="0" applyNumberForma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169" fontId="0" fillId="32" borderId="13" xfId="0" applyNumberFormat="1" applyFont="1" applyFill="1" applyBorder="1" applyAlignment="1" applyProtection="1">
      <alignment horizontal="left"/>
    </xf>
    <xf numFmtId="10" fontId="0" fillId="54" borderId="10" xfId="0" applyNumberFormat="1" applyFont="1" applyFill="1" applyBorder="1" applyAlignment="1" applyProtection="1">
      <alignment horizontal="left"/>
    </xf>
    <xf numFmtId="165" fontId="0" fillId="53" borderId="14" xfId="0" applyNumberFormat="1" applyFont="1" applyFill="1" applyBorder="1" applyAlignment="1">
      <alignment horizontal="left"/>
    </xf>
    <xf numFmtId="10" fontId="0" fillId="55" borderId="0" xfId="0" applyNumberFormat="1" applyFont="1" applyFill="1" applyBorder="1" applyAlignment="1" applyProtection="1">
      <alignment horizontal="left"/>
    </xf>
    <xf numFmtId="172" fontId="0" fillId="30" borderId="5" xfId="0" applyNumberFormat="1" applyFill="1" applyBorder="1" applyAlignment="1">
      <alignment horizontal="left"/>
    </xf>
    <xf numFmtId="0" fontId="7" fillId="30" borderId="13" xfId="0" applyFont="1" applyFill="1" applyBorder="1" applyAlignment="1">
      <alignment horizontal="center"/>
    </xf>
    <xf numFmtId="0" fontId="7" fillId="30" borderId="10" xfId="0" applyFont="1" applyFill="1" applyBorder="1" applyAlignment="1">
      <alignment horizontal="center"/>
    </xf>
    <xf numFmtId="0" fontId="7" fillId="44" borderId="14" xfId="0" applyFont="1" applyFill="1" applyBorder="1" applyAlignment="1">
      <alignment horizontal="center"/>
    </xf>
    <xf numFmtId="1" fontId="0" fillId="30" borderId="7" xfId="0" applyNumberFormat="1" applyFill="1" applyBorder="1" applyAlignment="1">
      <alignment horizontal="left"/>
    </xf>
    <xf numFmtId="1" fontId="0" fillId="56" borderId="7" xfId="0" applyNumberFormat="1" applyFill="1" applyBorder="1" applyAlignment="1">
      <alignment horizontal="left"/>
    </xf>
    <xf numFmtId="1" fontId="0" fillId="56" borderId="8" xfId="0" applyNumberFormat="1" applyFill="1" applyBorder="1" applyAlignment="1">
      <alignment horizontal="left"/>
    </xf>
    <xf numFmtId="165" fontId="0" fillId="57" borderId="9" xfId="0" applyNumberFormat="1" applyFont="1" applyFill="1" applyBorder="1" applyAlignment="1">
      <alignment horizontal="left"/>
    </xf>
    <xf numFmtId="1" fontId="0" fillId="58" borderId="3" xfId="0" applyNumberFormat="1" applyFill="1" applyBorder="1" applyAlignment="1">
      <alignment horizontal="left"/>
    </xf>
    <xf numFmtId="1" fontId="0" fillId="58" borderId="0" xfId="0" applyNumberFormat="1" applyFill="1" applyBorder="1" applyAlignment="1">
      <alignment horizontal="left"/>
    </xf>
    <xf numFmtId="1" fontId="0" fillId="58" borderId="8" xfId="0" applyNumberFormat="1" applyFill="1" applyBorder="1" applyAlignment="1">
      <alignment horizontal="left"/>
    </xf>
    <xf numFmtId="166" fontId="0" fillId="49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99"/>
      <rgbColor rgb="FFFFFF66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50E"/>
      <rgbColor rgb="FFFF420E"/>
      <rgbColor rgb="FF666699"/>
      <rgbColor rgb="FFCC996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ADFF"/>
      <color rgb="FFFF6161"/>
      <color rgb="FFFF3B3B"/>
      <color rgb="FFEAB200"/>
      <color rgb="FFBD92DE"/>
      <color rgb="FFB2DE82"/>
      <color rgb="FF3399FF"/>
      <color rgb="FF5195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e%20PORET/Desktop/BUDGET%202021/CA%202020%20BP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umé BP "/>
      <sheetName val="FONCTIONNEMENT DEPENSES"/>
      <sheetName val="SECTION  FONCTIONNEMEN RECETTES"/>
      <sheetName val="INVESTISSEMENT DEPENSES"/>
      <sheetName val="INVESTISSEM RECETTES"/>
    </sheetNames>
    <sheetDataSet>
      <sheetData sheetId="0"/>
      <sheetData sheetId="1">
        <row r="38">
          <cell r="E38">
            <v>28634.399999999994</v>
          </cell>
        </row>
        <row r="52">
          <cell r="E52">
            <v>57954.54</v>
          </cell>
        </row>
        <row r="56">
          <cell r="E56">
            <v>15067</v>
          </cell>
        </row>
        <row r="68">
          <cell r="E68">
            <v>12864.130000000001</v>
          </cell>
        </row>
        <row r="76">
          <cell r="E76">
            <v>78023.250000000015</v>
          </cell>
        </row>
      </sheetData>
      <sheetData sheetId="2">
        <row r="4">
          <cell r="D4">
            <v>232395.22</v>
          </cell>
        </row>
        <row r="8">
          <cell r="E8">
            <v>130</v>
          </cell>
        </row>
        <row r="11">
          <cell r="E11">
            <v>1220</v>
          </cell>
        </row>
        <row r="16">
          <cell r="E16">
            <v>5701.95</v>
          </cell>
        </row>
        <row r="23">
          <cell r="E23">
            <v>133541.33000000002</v>
          </cell>
        </row>
        <row r="36">
          <cell r="E36">
            <v>101613.88</v>
          </cell>
        </row>
        <row r="40">
          <cell r="E40">
            <v>8047.6100000000006</v>
          </cell>
        </row>
        <row r="47">
          <cell r="E47">
            <v>75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M61"/>
  <sheetViews>
    <sheetView tabSelected="1" topLeftCell="G13" zoomScale="90" zoomScaleNormal="90" workbookViewId="0">
      <selection activeCell="O24" sqref="O24"/>
    </sheetView>
  </sheetViews>
  <sheetFormatPr baseColWidth="10" defaultColWidth="9" defaultRowHeight="15.5" x14ac:dyDescent="0.35"/>
  <cols>
    <col min="1" max="1" width="36.08203125" style="1"/>
    <col min="2" max="2" width="20.5" style="2"/>
    <col min="3" max="3" width="11" style="2"/>
    <col min="4" max="4" width="13.5" style="2"/>
    <col min="5" max="5" width="17.25" style="2"/>
    <col min="6" max="6" width="9.83203125" style="2"/>
    <col min="7" max="7" width="9.25" style="2"/>
    <col min="8" max="8" width="11.58203125" style="2" bestFit="1" customWidth="1"/>
    <col min="9" max="9" width="11.1640625" style="2" customWidth="1"/>
    <col min="10" max="10" width="9" style="2"/>
    <col min="11" max="11" width="11" style="2"/>
    <col min="12" max="12" width="12.9140625" style="2" customWidth="1"/>
    <col min="13" max="253" width="11" style="2"/>
    <col min="254" max="1028" width="11"/>
  </cols>
  <sheetData>
    <row r="1" spans="1:253" s="4" customFormat="1" x14ac:dyDescent="0.35">
      <c r="A1" s="3" t="s">
        <v>0</v>
      </c>
      <c r="B1" s="175" t="s">
        <v>59</v>
      </c>
      <c r="C1" s="175"/>
      <c r="D1" s="3"/>
      <c r="E1" s="3"/>
      <c r="F1" s="3"/>
      <c r="G1" s="3"/>
      <c r="H1" s="3"/>
      <c r="I1" s="3"/>
      <c r="J1" s="3"/>
      <c r="K1"/>
    </row>
    <row r="2" spans="1:253" x14ac:dyDescent="0.35">
      <c r="A2" s="3" t="s">
        <v>1</v>
      </c>
      <c r="B2" s="5">
        <v>330</v>
      </c>
      <c r="C2" s="3"/>
      <c r="D2" s="3"/>
      <c r="E2" s="3"/>
      <c r="F2" s="3"/>
      <c r="G2" s="3"/>
      <c r="H2" s="3"/>
      <c r="I2" s="3"/>
      <c r="J2" s="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x14ac:dyDescent="0.35">
      <c r="A3" s="3"/>
      <c r="B3"/>
      <c r="C3" s="3"/>
      <c r="D3" s="3"/>
      <c r="E3" s="3"/>
      <c r="F3" s="3"/>
      <c r="G3" s="3"/>
      <c r="H3" s="3"/>
      <c r="I3" s="3"/>
      <c r="J3" s="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x14ac:dyDescent="0.35">
      <c r="A4" s="3" t="s">
        <v>2</v>
      </c>
      <c r="B4" s="6">
        <v>2020</v>
      </c>
      <c r="C4" s="3"/>
      <c r="D4" s="3"/>
      <c r="E4" s="3"/>
      <c r="F4" s="3"/>
      <c r="G4" s="3"/>
      <c r="H4" s="3"/>
      <c r="I4" s="3"/>
      <c r="J4" s="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6" thickBot="1" x14ac:dyDescent="0.4">
      <c r="A5" s="3"/>
      <c r="B5"/>
      <c r="C5" s="3"/>
      <c r="D5" s="3"/>
      <c r="E5" s="3"/>
      <c r="F5" s="3"/>
      <c r="G5" s="3"/>
      <c r="H5" s="3"/>
      <c r="I5" s="3"/>
      <c r="J5" s="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x14ac:dyDescent="0.35">
      <c r="A6" s="7" t="s">
        <v>3</v>
      </c>
      <c r="B6" s="176">
        <f>IF(ISBLANK(B4),"",B4-1)</f>
        <v>2019</v>
      </c>
      <c r="C6" s="177"/>
      <c r="D6" s="178"/>
      <c r="E6" s="179">
        <f>IF(ISBLANK(B4),"",B4)</f>
        <v>2020</v>
      </c>
      <c r="F6" s="179"/>
      <c r="G6" s="179"/>
      <c r="H6" s="99"/>
      <c r="I6" s="100">
        <v>2021</v>
      </c>
      <c r="J6" s="102" t="s">
        <v>65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31" thickBot="1" x14ac:dyDescent="0.4">
      <c r="A7" s="8" t="s">
        <v>4</v>
      </c>
      <c r="B7" s="127" t="s">
        <v>60</v>
      </c>
      <c r="C7" s="10" t="s">
        <v>5</v>
      </c>
      <c r="D7" s="128" t="s">
        <v>6</v>
      </c>
      <c r="E7" s="12" t="s">
        <v>61</v>
      </c>
      <c r="F7" s="13" t="s">
        <v>5</v>
      </c>
      <c r="G7" s="14" t="s">
        <v>6</v>
      </c>
      <c r="H7" s="101" t="s">
        <v>62</v>
      </c>
      <c r="I7" s="106" t="s">
        <v>64</v>
      </c>
      <c r="J7" s="103" t="s">
        <v>6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s="21" customFormat="1" ht="16" thickBot="1" x14ac:dyDescent="0.4">
      <c r="A8" s="3" t="s">
        <v>7</v>
      </c>
      <c r="B8" s="129">
        <v>30414.81</v>
      </c>
      <c r="C8" s="130">
        <f t="shared" ref="C8:C13" si="0">IF(ISBLANK(B8),"",(B8/$E$21))</f>
        <v>0.15299528817847344</v>
      </c>
      <c r="D8" s="94">
        <f t="shared" ref="D8:D13" si="1">IF(ISBLANK(B8),"",(B8/$B$2))</f>
        <v>92.166090909090912</v>
      </c>
      <c r="E8" s="55">
        <v>36208.910000000003</v>
      </c>
      <c r="F8" s="54">
        <f t="shared" ref="F8:F20" si="2">IF(ISBLANK(E8),"",(E8/$E$21))</f>
        <v>0.18214128643507585</v>
      </c>
      <c r="G8" s="20">
        <f t="shared" ref="G8:G21" si="3">IF(ISBLANK(E8),"",(E8/$B$2))</f>
        <v>109.7239696969697</v>
      </c>
      <c r="H8" s="97">
        <f>'[1]FONCTIONNEMENT DEPENSES'!$E$38</f>
        <v>28634.399999999994</v>
      </c>
      <c r="I8" s="117">
        <v>0.1575</v>
      </c>
      <c r="J8" s="118">
        <f>H8/330</f>
        <v>86.770909090909072</v>
      </c>
    </row>
    <row r="9" spans="1:253" s="21" customFormat="1" x14ac:dyDescent="0.35">
      <c r="A9" s="3" t="s">
        <v>8</v>
      </c>
      <c r="B9" s="129">
        <v>66030.259999999995</v>
      </c>
      <c r="C9" s="130">
        <f t="shared" si="0"/>
        <v>0.332151299225592</v>
      </c>
      <c r="D9" s="94">
        <f t="shared" si="1"/>
        <v>200.09169696969695</v>
      </c>
      <c r="E9" s="55">
        <v>67249.38</v>
      </c>
      <c r="F9" s="54">
        <f t="shared" si="2"/>
        <v>0.33828382531153967</v>
      </c>
      <c r="G9" s="20">
        <f t="shared" si="3"/>
        <v>203.786</v>
      </c>
      <c r="H9" s="90">
        <f>'[1]FONCTIONNEMENT DEPENSES'!$E$52</f>
        <v>57954.54</v>
      </c>
      <c r="I9" s="119">
        <v>0.31890000000000002</v>
      </c>
      <c r="J9" s="118">
        <f>H9/329</f>
        <v>176.1536170212766</v>
      </c>
    </row>
    <row r="10" spans="1:253" s="21" customFormat="1" x14ac:dyDescent="0.35">
      <c r="A10" s="3" t="s">
        <v>9</v>
      </c>
      <c r="B10" s="129">
        <v>15067</v>
      </c>
      <c r="C10" s="130">
        <f t="shared" si="0"/>
        <v>7.5791366343733832E-2</v>
      </c>
      <c r="D10" s="94">
        <f t="shared" si="1"/>
        <v>45.657575757575756</v>
      </c>
      <c r="E10" s="55">
        <v>15067</v>
      </c>
      <c r="F10" s="54">
        <f t="shared" si="2"/>
        <v>7.5791366343733832E-2</v>
      </c>
      <c r="G10" s="20">
        <f t="shared" si="3"/>
        <v>45.657575757575756</v>
      </c>
      <c r="H10" s="90">
        <f>'[1]FONCTIONNEMENT DEPENSES'!$E$56</f>
        <v>15067</v>
      </c>
      <c r="I10" s="119">
        <v>8.2900000000000001E-2</v>
      </c>
      <c r="J10" s="120">
        <f>H10/329</f>
        <v>45.796352583586625</v>
      </c>
    </row>
    <row r="11" spans="1:253" s="21" customFormat="1" x14ac:dyDescent="0.35">
      <c r="A11" s="3" t="s">
        <v>10</v>
      </c>
      <c r="B11" s="129">
        <v>72473.149999999994</v>
      </c>
      <c r="C11" s="130">
        <f t="shared" si="0"/>
        <v>0.3645608987677954</v>
      </c>
      <c r="D11" s="94">
        <f t="shared" si="1"/>
        <v>219.61560606060604</v>
      </c>
      <c r="E11" s="55">
        <v>73330.179999999993</v>
      </c>
      <c r="F11" s="54">
        <f t="shared" si="2"/>
        <v>0.36887200746213206</v>
      </c>
      <c r="G11" s="20">
        <f t="shared" si="3"/>
        <v>222.21266666666665</v>
      </c>
      <c r="H11" s="90">
        <f>'[1]FONCTIONNEMENT DEPENSES'!$E$76</f>
        <v>78023.250000000015</v>
      </c>
      <c r="I11" s="119">
        <v>0.42930000000000001</v>
      </c>
      <c r="J11" s="120">
        <f>H11/330</f>
        <v>236.43409090909094</v>
      </c>
    </row>
    <row r="12" spans="1:253" s="21" customFormat="1" x14ac:dyDescent="0.35">
      <c r="A12" s="3" t="s">
        <v>11</v>
      </c>
      <c r="B12" s="129">
        <v>2942.06</v>
      </c>
      <c r="C12" s="130">
        <f t="shared" si="0"/>
        <v>1.4799412442108287E-2</v>
      </c>
      <c r="D12" s="94">
        <f t="shared" si="1"/>
        <v>8.9153333333333329</v>
      </c>
      <c r="E12" s="55">
        <v>2500.54</v>
      </c>
      <c r="F12" s="54">
        <f t="shared" si="2"/>
        <v>1.2578439184785305E-2</v>
      </c>
      <c r="G12" s="20">
        <f t="shared" si="3"/>
        <v>7.5773939393939393</v>
      </c>
      <c r="H12" s="90">
        <f>'[1]FONCTIONNEMENT DEPENSES'!$E$80</f>
        <v>0</v>
      </c>
      <c r="I12" s="119">
        <v>1.12E-2</v>
      </c>
      <c r="J12" s="120">
        <f t="shared" ref="J12:J13" si="4">H12/330</f>
        <v>0</v>
      </c>
    </row>
    <row r="13" spans="1:253" s="21" customFormat="1" x14ac:dyDescent="0.35">
      <c r="A13" s="3" t="s">
        <v>12</v>
      </c>
      <c r="B13" s="129">
        <v>0</v>
      </c>
      <c r="C13" s="130">
        <f t="shared" si="0"/>
        <v>0</v>
      </c>
      <c r="D13" s="94">
        <f t="shared" si="1"/>
        <v>0</v>
      </c>
      <c r="E13" s="55">
        <v>0</v>
      </c>
      <c r="F13" s="54">
        <f t="shared" si="2"/>
        <v>0</v>
      </c>
      <c r="G13" s="20">
        <f t="shared" si="3"/>
        <v>0</v>
      </c>
      <c r="H13" s="90">
        <f>0</f>
        <v>0</v>
      </c>
      <c r="I13" s="119">
        <f>0%</f>
        <v>0</v>
      </c>
      <c r="J13" s="120">
        <f t="shared" si="4"/>
        <v>0</v>
      </c>
    </row>
    <row r="14" spans="1:253" x14ac:dyDescent="0.35">
      <c r="A14" s="22" t="s">
        <v>13</v>
      </c>
      <c r="B14" s="131">
        <f>SUM(B8:B13)</f>
        <v>186927.27999999997</v>
      </c>
      <c r="C14" s="132">
        <f t="shared" ref="C14:C20" si="5">IF(ISBLANK(B14),"",(B14/$B$21))</f>
        <v>0.86032576228282132</v>
      </c>
      <c r="D14" s="96">
        <f t="shared" ref="D14:D17" si="6">IF(ISBLANK(B14),"",(B14/$B$2))</f>
        <v>566.44630303030294</v>
      </c>
      <c r="E14" s="57">
        <f>SUM(E8:E13)</f>
        <v>194356.01</v>
      </c>
      <c r="F14" s="61">
        <f t="shared" si="2"/>
        <v>0.97766692473726668</v>
      </c>
      <c r="G14" s="27">
        <f t="shared" si="3"/>
        <v>588.95760606060605</v>
      </c>
      <c r="H14" s="104">
        <f>SUM(H8:H13)</f>
        <v>179679.19</v>
      </c>
      <c r="I14" s="123">
        <v>0.93379999999999996</v>
      </c>
      <c r="J14" s="124">
        <f>H14/330</f>
        <v>544.482393939394</v>
      </c>
      <c r="K14" s="28" t="s">
        <v>14</v>
      </c>
      <c r="L14" s="62"/>
      <c r="M14" s="62"/>
      <c r="N14" s="62"/>
      <c r="O14" s="62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x14ac:dyDescent="0.35">
      <c r="A15" s="3" t="s">
        <v>15</v>
      </c>
      <c r="B15" s="129">
        <v>30347.72</v>
      </c>
      <c r="C15" s="130">
        <f t="shared" ref="C15" si="7">IF(ISBLANK(B15),"",(B15/$E$21))</f>
        <v>0.15265780608064369</v>
      </c>
      <c r="D15" s="94">
        <f t="shared" si="6"/>
        <v>91.962787878787879</v>
      </c>
      <c r="E15" s="58">
        <v>4439.72</v>
      </c>
      <c r="F15" s="54">
        <f t="shared" si="2"/>
        <v>2.233307526273326E-2</v>
      </c>
      <c r="G15" s="20">
        <f t="shared" si="3"/>
        <v>13.453696969696971</v>
      </c>
      <c r="H15" s="90">
        <f>'[1]FONCTIONNEMENT DEPENSES'!$E$68</f>
        <v>12864.130000000001</v>
      </c>
      <c r="I15" s="119"/>
      <c r="J15" s="120">
        <f>H15/329</f>
        <v>39.100699088145902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x14ac:dyDescent="0.35">
      <c r="A16" s="22" t="s">
        <v>16</v>
      </c>
      <c r="B16" s="131">
        <f>SUM(B15:B15)</f>
        <v>30347.72</v>
      </c>
      <c r="C16" s="132">
        <f t="shared" si="5"/>
        <v>0.13967423771717871</v>
      </c>
      <c r="D16" s="96">
        <f t="shared" si="6"/>
        <v>91.962787878787879</v>
      </c>
      <c r="E16" s="56">
        <f>SUM(E15:E15)</f>
        <v>4439.72</v>
      </c>
      <c r="F16" s="61">
        <f t="shared" si="2"/>
        <v>2.233307526273326E-2</v>
      </c>
      <c r="G16" s="25">
        <f t="shared" si="3"/>
        <v>13.453696969696971</v>
      </c>
      <c r="H16" s="105">
        <f>SUM(H15)</f>
        <v>12864.130000000001</v>
      </c>
      <c r="I16" s="125">
        <v>0.14119999999999999</v>
      </c>
      <c r="J16" s="126">
        <f>H16/329</f>
        <v>39.100699088145902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1027" ht="16" thickBot="1" x14ac:dyDescent="0.4">
      <c r="A17" s="3" t="s">
        <v>17</v>
      </c>
      <c r="B17" s="129"/>
      <c r="C17" s="16" t="str">
        <f t="shared" si="5"/>
        <v/>
      </c>
      <c r="D17" s="94" t="str">
        <f t="shared" si="6"/>
        <v/>
      </c>
      <c r="E17" s="58"/>
      <c r="F17" s="54" t="str">
        <f t="shared" si="2"/>
        <v/>
      </c>
      <c r="G17" s="20" t="str">
        <f t="shared" si="3"/>
        <v/>
      </c>
      <c r="H17" s="98"/>
      <c r="I17" s="122"/>
      <c r="J17" s="121"/>
      <c r="K17"/>
      <c r="L17" s="195" t="str">
        <f t="shared" ref="L17" si="8">IF(ISBLANK(K17),"",(K17/$E$21))</f>
        <v/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1027" x14ac:dyDescent="0.35">
      <c r="A18" s="3" t="s">
        <v>18</v>
      </c>
      <c r="B18" s="133"/>
      <c r="C18" s="134" t="str">
        <f t="shared" si="5"/>
        <v/>
      </c>
      <c r="D18" s="135"/>
      <c r="E18" s="59"/>
      <c r="F18" s="60" t="str">
        <f t="shared" si="2"/>
        <v/>
      </c>
      <c r="G18" s="63" t="str">
        <f t="shared" si="3"/>
        <v/>
      </c>
      <c r="H18" s="139"/>
      <c r="I18" s="140"/>
      <c r="J18" s="141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1027" x14ac:dyDescent="0.35">
      <c r="A19" s="3" t="s">
        <v>19</v>
      </c>
      <c r="B19" s="133"/>
      <c r="C19" s="134" t="str">
        <f t="shared" si="5"/>
        <v/>
      </c>
      <c r="D19" s="135"/>
      <c r="E19" s="59"/>
      <c r="F19" s="60" t="str">
        <f t="shared" si="2"/>
        <v/>
      </c>
      <c r="G19" s="63" t="str">
        <f t="shared" si="3"/>
        <v/>
      </c>
      <c r="H19" s="142"/>
      <c r="I19" s="143"/>
      <c r="J19" s="144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1027" x14ac:dyDescent="0.35">
      <c r="A20" s="22" t="s">
        <v>20</v>
      </c>
      <c r="B20" s="131">
        <f>B17</f>
        <v>0</v>
      </c>
      <c r="C20" s="132">
        <f t="shared" si="5"/>
        <v>0</v>
      </c>
      <c r="D20" s="96">
        <f>IF(ISBLANK(B20),"",(B20/$B$2))</f>
        <v>0</v>
      </c>
      <c r="E20" s="23">
        <f>SUM(E17:E19)</f>
        <v>0</v>
      </c>
      <c r="F20" s="26">
        <f t="shared" si="2"/>
        <v>0</v>
      </c>
      <c r="G20" s="25">
        <f t="shared" si="3"/>
        <v>0</v>
      </c>
      <c r="H20" s="95">
        <f>H17</f>
        <v>0</v>
      </c>
      <c r="I20" s="132">
        <v>0</v>
      </c>
      <c r="J20" s="96">
        <v>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1027" ht="16" thickBot="1" x14ac:dyDescent="0.4">
      <c r="A21" s="8" t="s">
        <v>21</v>
      </c>
      <c r="B21" s="136">
        <f>B14+B16+B20</f>
        <v>217274.99999999997</v>
      </c>
      <c r="C21" s="137"/>
      <c r="D21" s="138">
        <f>IF(ISBLANK(B21),"",(B21/$B$2))</f>
        <v>658.40909090909076</v>
      </c>
      <c r="E21" s="30">
        <f>E14+E16+E20</f>
        <v>198795.73</v>
      </c>
      <c r="F21" s="31"/>
      <c r="G21" s="32">
        <f t="shared" si="3"/>
        <v>602.41130303030309</v>
      </c>
      <c r="H21" s="145">
        <f>H14+H16+H20</f>
        <v>192543.32</v>
      </c>
      <c r="I21" s="146"/>
      <c r="J21" s="147">
        <v>589.66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1027" s="21" customFormat="1" ht="16" thickBot="1" x14ac:dyDescent="0.4">
      <c r="A22" s="3"/>
      <c r="B22" s="33"/>
      <c r="C22" s="34"/>
      <c r="D22" s="35"/>
      <c r="E22" s="33"/>
      <c r="F22" s="36"/>
      <c r="G22" s="37"/>
      <c r="H22" s="37"/>
      <c r="I22" s="37"/>
      <c r="J22" s="37"/>
      <c r="AMG22"/>
      <c r="AMH22"/>
      <c r="AMI22"/>
      <c r="AMJ22"/>
      <c r="AMK22"/>
      <c r="AML22"/>
      <c r="AMM22"/>
    </row>
    <row r="23" spans="1:1027" s="4" customFormat="1" ht="30.5" thickBot="1" x14ac:dyDescent="0.35">
      <c r="A23" s="38" t="s">
        <v>22</v>
      </c>
      <c r="B23" s="9" t="s">
        <v>60</v>
      </c>
      <c r="C23" s="10" t="s">
        <v>23</v>
      </c>
      <c r="D23" s="11" t="s">
        <v>6</v>
      </c>
      <c r="E23" s="12" t="s">
        <v>61</v>
      </c>
      <c r="F23" s="13" t="s">
        <v>23</v>
      </c>
      <c r="G23" s="14" t="s">
        <v>6</v>
      </c>
      <c r="H23" s="93" t="s">
        <v>62</v>
      </c>
      <c r="I23" s="92" t="s">
        <v>63</v>
      </c>
      <c r="J23" s="93" t="s">
        <v>6</v>
      </c>
    </row>
    <row r="24" spans="1:1027" s="21" customFormat="1" ht="16" thickBot="1" x14ac:dyDescent="0.4">
      <c r="A24" s="3" t="s">
        <v>24</v>
      </c>
      <c r="B24" s="18">
        <v>7493.11</v>
      </c>
      <c r="C24" s="19">
        <f t="shared" ref="C24:C30" si="9">IF(ISBLANK(B24),"",(B24/$E$36))</f>
        <v>1.7377707022839882E-2</v>
      </c>
      <c r="D24" s="20">
        <f t="shared" ref="D24:D30" si="10">IF(ISBLANK(B24),"",(B24/$B$2))</f>
        <v>22.706393939393937</v>
      </c>
      <c r="E24" s="58">
        <v>1249</v>
      </c>
      <c r="F24" s="54">
        <v>1.6E-2</v>
      </c>
      <c r="G24" s="64">
        <f t="shared" ref="G24:G36" si="11">IF(ISBLANK(E24),"",(E24/$B$2))</f>
        <v>3.7848484848484847</v>
      </c>
      <c r="H24" s="156">
        <f>'[1]SECTION  FONCTIONNEMEN RECETTES'!$E$16</f>
        <v>5701.95</v>
      </c>
      <c r="I24" s="119">
        <v>1.18E-2</v>
      </c>
      <c r="J24" s="91">
        <f>H24/329</f>
        <v>17.331155015197567</v>
      </c>
    </row>
    <row r="25" spans="1:1027" x14ac:dyDescent="0.35">
      <c r="A25" s="3" t="s">
        <v>25</v>
      </c>
      <c r="B25" s="18">
        <v>112572</v>
      </c>
      <c r="C25" s="19">
        <f t="shared" si="9"/>
        <v>0.26107226972180192</v>
      </c>
      <c r="D25" s="27">
        <f t="shared" si="10"/>
        <v>341.12727272727273</v>
      </c>
      <c r="E25" s="58">
        <v>130331.74</v>
      </c>
      <c r="F25" s="54">
        <f t="shared" ref="F25:F35" si="12">IF(ISBLANK(E25),"",(E25/$E$36))</f>
        <v>0.30225991524172763</v>
      </c>
      <c r="G25" s="65">
        <f t="shared" si="11"/>
        <v>394.94466666666671</v>
      </c>
      <c r="H25" s="165">
        <f>'[1]SECTION  FONCTIONNEMEN RECETTES'!$E$23</f>
        <v>133541.33000000002</v>
      </c>
      <c r="I25" s="166">
        <v>0.27660000000000001</v>
      </c>
      <c r="J25" s="167">
        <f t="shared" ref="J25:J36" si="13">H25/329</f>
        <v>405.90069908814593</v>
      </c>
      <c r="K25" s="28" t="s">
        <v>26</v>
      </c>
      <c r="L25" s="66"/>
      <c r="M25" s="66"/>
      <c r="N25" s="66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1027" x14ac:dyDescent="0.35">
      <c r="A26" s="3" t="s">
        <v>27</v>
      </c>
      <c r="B26" s="18">
        <v>113504.04</v>
      </c>
      <c r="C26" s="19">
        <f t="shared" si="9"/>
        <v>0.2632338178711775</v>
      </c>
      <c r="D26" s="20">
        <f t="shared" si="10"/>
        <v>343.95163636363634</v>
      </c>
      <c r="E26" s="58">
        <v>97894.49</v>
      </c>
      <c r="F26" s="54">
        <f t="shared" si="12"/>
        <v>0.2270328029843855</v>
      </c>
      <c r="G26" s="64">
        <f t="shared" si="11"/>
        <v>296.64996969696972</v>
      </c>
      <c r="H26" s="156">
        <f>'[1]SECTION  FONCTIONNEMEN RECETTES'!$E$36</f>
        <v>101613.88</v>
      </c>
      <c r="I26" s="119">
        <f>21.05%</f>
        <v>0.21050000000000002</v>
      </c>
      <c r="J26" s="91">
        <f t="shared" si="13"/>
        <v>308.85677811550153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1027" x14ac:dyDescent="0.35">
      <c r="A27" s="3" t="s">
        <v>28</v>
      </c>
      <c r="B27" s="18">
        <v>8534.24</v>
      </c>
      <c r="C27" s="19">
        <f>IF(ISBLANK(B27),"",(B27/$E$36))</f>
        <v>1.9792252133306602E-2</v>
      </c>
      <c r="D27" s="20">
        <f t="shared" si="10"/>
        <v>25.861333333333334</v>
      </c>
      <c r="E27" s="58">
        <v>6226.01</v>
      </c>
      <c r="F27" s="54">
        <f t="shared" si="12"/>
        <v>1.4439101748308959E-2</v>
      </c>
      <c r="G27" s="64">
        <f t="shared" si="11"/>
        <v>18.866696969696971</v>
      </c>
      <c r="H27" s="156">
        <f>'[1]SECTION  FONCTIONNEMEN RECETTES'!$E$40</f>
        <v>8047.6100000000006</v>
      </c>
      <c r="I27" s="119">
        <v>1.66E-2</v>
      </c>
      <c r="J27" s="91">
        <f t="shared" si="13"/>
        <v>24.46082066869301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1027" x14ac:dyDescent="0.35">
      <c r="A28" s="3" t="s">
        <v>29</v>
      </c>
      <c r="B28" s="18"/>
      <c r="C28" s="19" t="str">
        <f t="shared" si="9"/>
        <v/>
      </c>
      <c r="D28" s="20" t="str">
        <f t="shared" si="10"/>
        <v/>
      </c>
      <c r="E28" s="58"/>
      <c r="F28" s="54" t="str">
        <f t="shared" si="12"/>
        <v/>
      </c>
      <c r="G28" s="64" t="str">
        <f t="shared" si="11"/>
        <v/>
      </c>
      <c r="H28" s="156"/>
      <c r="I28" s="119"/>
      <c r="J28" s="91">
        <f t="shared" si="13"/>
        <v>0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1027" x14ac:dyDescent="0.35">
      <c r="A29" s="3" t="s">
        <v>30</v>
      </c>
      <c r="B29" s="18">
        <v>28177.43</v>
      </c>
      <c r="C29" s="19">
        <f t="shared" si="9"/>
        <v>6.5347916045083984E-2</v>
      </c>
      <c r="D29" s="20">
        <f t="shared" si="10"/>
        <v>85.386151515151511</v>
      </c>
      <c r="E29" s="58">
        <v>4381.6000000000004</v>
      </c>
      <c r="F29" s="54">
        <f t="shared" si="12"/>
        <v>1.0161623290099203E-2</v>
      </c>
      <c r="G29" s="64">
        <f t="shared" si="11"/>
        <v>13.277575757575759</v>
      </c>
      <c r="H29" s="156">
        <f>'[1]SECTION  FONCTIONNEMEN RECETTES'!$E$47</f>
        <v>75</v>
      </c>
      <c r="I29" s="119">
        <v>1E-4</v>
      </c>
      <c r="J29" s="91">
        <f t="shared" si="13"/>
        <v>0.22796352583586627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1027" x14ac:dyDescent="0.35">
      <c r="A30" s="3" t="s">
        <v>31</v>
      </c>
      <c r="B30" s="18"/>
      <c r="C30" s="19" t="str">
        <f t="shared" si="9"/>
        <v/>
      </c>
      <c r="D30" s="20" t="str">
        <f t="shared" si="10"/>
        <v/>
      </c>
      <c r="E30" s="58">
        <v>1446.56</v>
      </c>
      <c r="F30" s="54">
        <f t="shared" si="12"/>
        <v>3.3548013936748906E-3</v>
      </c>
      <c r="G30" s="64">
        <f t="shared" si="11"/>
        <v>4.3835151515151516</v>
      </c>
      <c r="H30" s="156">
        <f>'[1]SECTION  FONCTIONNEMEN RECETTES'!$E$8</f>
        <v>130</v>
      </c>
      <c r="I30" s="160">
        <v>1.6000000000000001E-4</v>
      </c>
      <c r="J30" s="91">
        <f t="shared" si="13"/>
        <v>0.39513677811550152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1027" x14ac:dyDescent="0.35">
      <c r="A31" s="22" t="s">
        <v>32</v>
      </c>
      <c r="B31" s="23">
        <f>SUM(B24:B30)</f>
        <v>270280.82</v>
      </c>
      <c r="C31" s="24">
        <f t="shared" ref="C31" si="14">IF(ISBLANK(B31),"",(B31/$B$36))</f>
        <v>0.56268599179486067</v>
      </c>
      <c r="D31" s="25">
        <f t="shared" ref="D31:D36" si="15">IF(ISBLANK(B31),"",(B31/$B$2))</f>
        <v>819.03278787878787</v>
      </c>
      <c r="E31" s="57">
        <f>SUM(E24:E30)</f>
        <v>241529.4</v>
      </c>
      <c r="F31" s="67">
        <f t="shared" si="12"/>
        <v>0.56014487317045969</v>
      </c>
      <c r="G31" s="89">
        <f t="shared" si="11"/>
        <v>731.9072727272727</v>
      </c>
      <c r="H31" s="157">
        <f>SUM(H24:H30)</f>
        <v>249109.77000000002</v>
      </c>
      <c r="I31" s="154">
        <f>SUM(I24:I30)</f>
        <v>0.51576</v>
      </c>
      <c r="J31" s="159">
        <f t="shared" si="13"/>
        <v>757.17255319148944</v>
      </c>
      <c r="K31" s="28" t="s">
        <v>33</v>
      </c>
      <c r="L31" s="68"/>
      <c r="M31" s="68"/>
      <c r="N31" s="68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1027" x14ac:dyDescent="0.35">
      <c r="A32" s="3" t="s">
        <v>34</v>
      </c>
      <c r="B32" s="18">
        <v>1220</v>
      </c>
      <c r="C32" s="19">
        <f t="shared" ref="C32:C35" si="16">IF(ISBLANK(B32),"",(B32/$E$36))</f>
        <v>2.8293729263102578E-3</v>
      </c>
      <c r="D32" s="17">
        <f t="shared" si="15"/>
        <v>3.6969696969696968</v>
      </c>
      <c r="E32" s="58">
        <v>1220</v>
      </c>
      <c r="F32" s="54">
        <f t="shared" si="12"/>
        <v>2.8293729263102578E-3</v>
      </c>
      <c r="G32" s="64">
        <f t="shared" si="11"/>
        <v>3.6969696969696968</v>
      </c>
      <c r="H32" s="156">
        <f>'[1]SECTION  FONCTIONNEMEN RECETTES'!$E$11</f>
        <v>1220</v>
      </c>
      <c r="I32" s="119">
        <v>2.5000000000000001E-3</v>
      </c>
      <c r="J32" s="91">
        <f t="shared" si="13"/>
        <v>3.7082066869300911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1027" x14ac:dyDescent="0.35">
      <c r="A33" s="22" t="s">
        <v>35</v>
      </c>
      <c r="B33" s="23">
        <f>SUM(B32:B32)</f>
        <v>1220</v>
      </c>
      <c r="C33" s="26">
        <f t="shared" si="16"/>
        <v>2.8293729263102578E-3</v>
      </c>
      <c r="D33" s="25">
        <f t="shared" si="15"/>
        <v>3.6969696969696968</v>
      </c>
      <c r="E33" s="57">
        <f>SUM(E32:E32)</f>
        <v>1220</v>
      </c>
      <c r="F33" s="61">
        <f t="shared" si="12"/>
        <v>2.8293729263102578E-3</v>
      </c>
      <c r="G33" s="88">
        <f t="shared" si="11"/>
        <v>3.6969696969696968</v>
      </c>
      <c r="H33" s="158">
        <f>SUM(H32)</f>
        <v>1220</v>
      </c>
      <c r="I33" s="155">
        <f>SUM(I32)</f>
        <v>2.5000000000000001E-3</v>
      </c>
      <c r="J33" s="159">
        <f t="shared" si="13"/>
        <v>3.7082066869300911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1027" x14ac:dyDescent="0.35">
      <c r="A34" s="3" t="s">
        <v>36</v>
      </c>
      <c r="B34" s="18">
        <v>208839.59</v>
      </c>
      <c r="C34" s="19">
        <f t="shared" si="16"/>
        <v>0.48433203433420857</v>
      </c>
      <c r="D34" s="17">
        <f t="shared" si="15"/>
        <v>632.84724242424238</v>
      </c>
      <c r="E34" s="58">
        <v>188441.55</v>
      </c>
      <c r="F34" s="54">
        <f t="shared" si="12"/>
        <v>0.43702575390323012</v>
      </c>
      <c r="G34" s="64">
        <f t="shared" si="11"/>
        <v>571.03499999999997</v>
      </c>
      <c r="H34" s="156">
        <f>'[1]SECTION  FONCTIONNEMEN RECETTES'!$D$4</f>
        <v>232395.22</v>
      </c>
      <c r="I34" s="119">
        <v>0.48139999999999999</v>
      </c>
      <c r="J34" s="91">
        <f t="shared" si="13"/>
        <v>706.36844984802428</v>
      </c>
      <c r="K34" s="109" t="s">
        <v>66</v>
      </c>
      <c r="L34" s="109"/>
      <c r="M34" s="109"/>
      <c r="N34" s="109"/>
      <c r="O34" s="109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1027" ht="16" thickBot="1" x14ac:dyDescent="0.4">
      <c r="A35" s="22" t="s">
        <v>37</v>
      </c>
      <c r="B35" s="23">
        <f>B34</f>
        <v>208839.59</v>
      </c>
      <c r="C35" s="26">
        <f t="shared" si="16"/>
        <v>0.48433203433420857</v>
      </c>
      <c r="D35" s="88">
        <f t="shared" si="15"/>
        <v>632.84724242424238</v>
      </c>
      <c r="E35" s="56">
        <f>E34</f>
        <v>188441.55</v>
      </c>
      <c r="F35" s="61">
        <f t="shared" si="12"/>
        <v>0.43702575390323012</v>
      </c>
      <c r="G35" s="88">
        <f t="shared" si="11"/>
        <v>571.03499999999997</v>
      </c>
      <c r="H35" s="158">
        <f>SUM(H34)</f>
        <v>232395.22</v>
      </c>
      <c r="I35" s="155">
        <f>SUM(I34)</f>
        <v>0.48139999999999999</v>
      </c>
      <c r="J35" s="159">
        <f t="shared" si="13"/>
        <v>706.36844984802428</v>
      </c>
      <c r="K35" s="109"/>
      <c r="L35" s="110"/>
      <c r="M35" s="111"/>
      <c r="N35" s="112"/>
      <c r="O35" s="109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1027" ht="16" thickBot="1" x14ac:dyDescent="0.4">
      <c r="A36" s="73" t="s">
        <v>38</v>
      </c>
      <c r="B36" s="69">
        <f>B31+B33+B35</f>
        <v>480340.41000000003</v>
      </c>
      <c r="C36" s="74"/>
      <c r="D36" s="72">
        <f t="shared" si="15"/>
        <v>1455.577</v>
      </c>
      <c r="E36" s="69">
        <f>E31+E33+E35</f>
        <v>431190.94999999995</v>
      </c>
      <c r="F36" s="70"/>
      <c r="G36" s="71">
        <f t="shared" si="11"/>
        <v>1306.6392424242422</v>
      </c>
      <c r="H36" s="180">
        <f>H31+H33+H35</f>
        <v>482724.99</v>
      </c>
      <c r="I36" s="181"/>
      <c r="J36" s="182"/>
      <c r="K36" s="109"/>
      <c r="L36" s="113"/>
      <c r="M36" s="114"/>
      <c r="N36" s="112"/>
      <c r="O36" s="109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1027" s="21" customFormat="1" ht="16" thickBot="1" x14ac:dyDescent="0.4">
      <c r="A37" s="3"/>
      <c r="B37" s="33"/>
      <c r="C37" s="34"/>
      <c r="D37" s="35"/>
      <c r="E37" s="33"/>
      <c r="F37" s="36"/>
      <c r="G37" s="37"/>
      <c r="H37" s="37"/>
      <c r="I37" s="37"/>
      <c r="J37" s="37"/>
      <c r="K37" s="115"/>
      <c r="L37" s="110"/>
      <c r="M37" s="111"/>
      <c r="N37" s="116"/>
      <c r="O37" s="115"/>
      <c r="AMG37"/>
      <c r="AMH37"/>
      <c r="AMI37"/>
      <c r="AMJ37"/>
      <c r="AMK37"/>
      <c r="AML37"/>
      <c r="AMM37"/>
    </row>
    <row r="38" spans="1:1027" x14ac:dyDescent="0.35">
      <c r="A38" s="39" t="s">
        <v>39</v>
      </c>
      <c r="B38" s="9">
        <f>+B6</f>
        <v>2019</v>
      </c>
      <c r="C38" s="11" t="s">
        <v>6</v>
      </c>
      <c r="D38" s="12">
        <f>+E6</f>
        <v>2020</v>
      </c>
      <c r="E38" s="40" t="s">
        <v>6</v>
      </c>
      <c r="F38" s="75">
        <v>2020</v>
      </c>
      <c r="G38" s="75" t="s">
        <v>6</v>
      </c>
      <c r="H38" s="148"/>
      <c r="I38" s="149">
        <v>2020</v>
      </c>
      <c r="J38" s="150" t="s">
        <v>6</v>
      </c>
      <c r="K38" s="109"/>
      <c r="L38" s="113"/>
      <c r="M38" s="114"/>
      <c r="N38" s="112"/>
      <c r="O38" s="109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1027" x14ac:dyDescent="0.35">
      <c r="A39" s="3" t="s">
        <v>40</v>
      </c>
      <c r="B39" s="15">
        <v>180064.38</v>
      </c>
      <c r="C39" s="41">
        <f>+B39/B2</f>
        <v>545.64963636363643</v>
      </c>
      <c r="D39" s="42">
        <v>158393.65</v>
      </c>
      <c r="E39" s="41">
        <f>+D39/B2</f>
        <v>479.98075757575754</v>
      </c>
      <c r="F39" s="76">
        <v>184115.96</v>
      </c>
      <c r="G39" s="85">
        <f>+F39/B2</f>
        <v>557.92715151515154</v>
      </c>
      <c r="H39" s="163">
        <v>114386</v>
      </c>
      <c r="I39" s="183"/>
      <c r="J39" s="91">
        <f>H39/329</f>
        <v>347.677811550152</v>
      </c>
      <c r="K39" s="109"/>
      <c r="L39" s="112"/>
      <c r="M39" s="112"/>
      <c r="N39" s="112"/>
      <c r="O39" s="10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1027" ht="16" thickBot="1" x14ac:dyDescent="0.4">
      <c r="A40" s="3" t="s">
        <v>41</v>
      </c>
      <c r="B40" s="29"/>
      <c r="C40" s="43"/>
      <c r="D40" s="18">
        <v>17796.18</v>
      </c>
      <c r="E40" s="43"/>
      <c r="F40" s="76"/>
      <c r="G40" s="77"/>
      <c r="H40" s="151"/>
      <c r="I40" s="152"/>
      <c r="J40" s="153"/>
      <c r="K40" s="109"/>
      <c r="L40" s="109"/>
      <c r="M40" s="109"/>
      <c r="N40" s="109"/>
      <c r="O40" s="109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1027" x14ac:dyDescent="0.35">
      <c r="A41" s="3"/>
      <c r="B41" s="3"/>
      <c r="C41" s="3"/>
      <c r="D41" s="3"/>
      <c r="E41" s="3"/>
      <c r="F41" s="3"/>
      <c r="G41" s="53"/>
      <c r="H41" s="53"/>
      <c r="I41" s="53"/>
      <c r="J41" s="53"/>
      <c r="K41" s="3"/>
      <c r="L41" s="3"/>
      <c r="M41" s="3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</row>
    <row r="42" spans="1:1027" ht="16" thickBot="1" x14ac:dyDescent="0.4">
      <c r="A42" s="3" t="s">
        <v>42</v>
      </c>
      <c r="B42"/>
      <c r="C42"/>
      <c r="D42" s="3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</row>
    <row r="43" spans="1:1027" ht="16" thickBot="1" x14ac:dyDescent="0.4">
      <c r="A43" s="44" t="s">
        <v>43</v>
      </c>
      <c r="B43" s="9">
        <f>B6</f>
        <v>2019</v>
      </c>
      <c r="C43" s="11" t="s">
        <v>6</v>
      </c>
      <c r="D43" s="12">
        <f>E6</f>
        <v>2020</v>
      </c>
      <c r="E43" s="40" t="s">
        <v>6</v>
      </c>
      <c r="F43" s="75">
        <v>2020</v>
      </c>
      <c r="G43" s="83" t="s">
        <v>6</v>
      </c>
      <c r="H43" s="185"/>
      <c r="I43" s="186" t="s">
        <v>6</v>
      </c>
      <c r="J43" s="187">
        <v>2021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</row>
    <row r="44" spans="1:1027" x14ac:dyDescent="0.35">
      <c r="A44" s="21" t="s">
        <v>44</v>
      </c>
      <c r="B44" s="45">
        <v>266200</v>
      </c>
      <c r="C44" s="46">
        <f>B44/$B$2</f>
        <v>806.66666666666663</v>
      </c>
      <c r="D44" s="45">
        <v>275400</v>
      </c>
      <c r="E44" s="46">
        <f>D44/$B$2</f>
        <v>834.5454545454545</v>
      </c>
      <c r="F44" s="78">
        <v>283200</v>
      </c>
      <c r="G44" s="84">
        <f>+F44/B2</f>
        <v>858.18181818181813</v>
      </c>
      <c r="H44" s="184">
        <v>290473</v>
      </c>
      <c r="I44" s="193"/>
      <c r="J44" s="164">
        <v>880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</row>
    <row r="45" spans="1:1027" x14ac:dyDescent="0.35">
      <c r="A45" s="21" t="s">
        <v>45</v>
      </c>
      <c r="B45" s="45">
        <v>172900</v>
      </c>
      <c r="C45" s="46">
        <f>B45/$B$2</f>
        <v>523.93939393939399</v>
      </c>
      <c r="D45" s="45">
        <v>176300</v>
      </c>
      <c r="E45" s="46">
        <f>D45/$B$2</f>
        <v>534.24242424242425</v>
      </c>
      <c r="F45" s="78">
        <v>183100</v>
      </c>
      <c r="G45" s="84">
        <f>+F45/B2</f>
        <v>554.84848484848487</v>
      </c>
      <c r="H45" s="184">
        <v>186626</v>
      </c>
      <c r="I45" s="193"/>
      <c r="J45" s="164">
        <f>H45/330</f>
        <v>565.5333333333333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</row>
    <row r="46" spans="1:1027" x14ac:dyDescent="0.35">
      <c r="A46" s="21" t="s">
        <v>46</v>
      </c>
      <c r="B46" s="45">
        <v>46900</v>
      </c>
      <c r="C46" s="46">
        <f>B46/$B$2</f>
        <v>142.12121212121212</v>
      </c>
      <c r="D46" s="45">
        <v>47500</v>
      </c>
      <c r="E46" s="46">
        <f>D46/$B$2</f>
        <v>143.93939393939394</v>
      </c>
      <c r="F46" s="78">
        <v>48600</v>
      </c>
      <c r="G46" s="84">
        <f>+F46/B2</f>
        <v>147.27272727272728</v>
      </c>
      <c r="H46" s="184">
        <v>49222</v>
      </c>
      <c r="I46" s="193"/>
      <c r="J46" s="164">
        <f t="shared" ref="J46:J48" si="17">H46/330</f>
        <v>149.15757575757576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</row>
    <row r="47" spans="1:1027" x14ac:dyDescent="0.35">
      <c r="A47" s="47" t="s">
        <v>47</v>
      </c>
      <c r="B47" s="45">
        <v>6300</v>
      </c>
      <c r="C47" s="46">
        <f>B47/$B$2</f>
        <v>19.09090909090909</v>
      </c>
      <c r="D47" s="45">
        <v>6000</v>
      </c>
      <c r="E47" s="46">
        <f>D47/$B$2</f>
        <v>18.181818181818183</v>
      </c>
      <c r="F47" s="78">
        <v>4900</v>
      </c>
      <c r="G47" s="84">
        <f>+F47/B2</f>
        <v>14.848484848484848</v>
      </c>
      <c r="H47" s="107">
        <v>949</v>
      </c>
      <c r="I47" s="193"/>
      <c r="J47" s="164">
        <f t="shared" si="17"/>
        <v>2.875757575757576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</row>
    <row r="48" spans="1:1027" ht="16" thickBot="1" x14ac:dyDescent="0.4">
      <c r="A48" s="48" t="s">
        <v>48</v>
      </c>
      <c r="B48" s="49">
        <f>SUM(B44:B47)</f>
        <v>492300</v>
      </c>
      <c r="C48" s="49">
        <f>B48/$B$2</f>
        <v>1491.8181818181818</v>
      </c>
      <c r="D48" s="49">
        <f>SUM(D44:D47)</f>
        <v>505200</v>
      </c>
      <c r="E48" s="49">
        <f>D48/$B$2</f>
        <v>1530.909090909091</v>
      </c>
      <c r="F48" s="79">
        <f>SUM(F44:F47)</f>
        <v>519800</v>
      </c>
      <c r="G48" s="81">
        <f>+F48/B2</f>
        <v>1575.1515151515152</v>
      </c>
      <c r="H48" s="188">
        <f>SUM(H43:H47)</f>
        <v>527270</v>
      </c>
      <c r="I48" s="194"/>
      <c r="J48" s="168">
        <f t="shared" si="17"/>
        <v>1597.7878787878788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</row>
    <row r="49" spans="1:253" ht="16" thickBot="1" x14ac:dyDescent="0.4">
      <c r="A49" s="44"/>
      <c r="B49" s="3"/>
      <c r="C49" s="3"/>
      <c r="D49" s="50"/>
      <c r="E49" s="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</row>
    <row r="50" spans="1:253" ht="16" thickBot="1" x14ac:dyDescent="0.4">
      <c r="A50" s="44" t="s">
        <v>49</v>
      </c>
      <c r="B50" s="9">
        <f>B6</f>
        <v>2019</v>
      </c>
      <c r="C50" s="12">
        <f>E6</f>
        <v>2020</v>
      </c>
      <c r="D50" s="86">
        <v>2020</v>
      </c>
      <c r="E50" s="108">
        <v>2021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</row>
    <row r="51" spans="1:253" x14ac:dyDescent="0.35">
      <c r="A51" s="21" t="s">
        <v>50</v>
      </c>
      <c r="B51" s="51">
        <v>0.14149999999999999</v>
      </c>
      <c r="C51" s="51">
        <v>0.14149999999999999</v>
      </c>
      <c r="D51" s="51">
        <v>0.14149999999999999</v>
      </c>
      <c r="E51" s="161">
        <v>0.14149999999999999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</row>
    <row r="52" spans="1:253" x14ac:dyDescent="0.35">
      <c r="A52" s="21" t="s">
        <v>51</v>
      </c>
      <c r="B52" s="51">
        <v>0.20180000000000001</v>
      </c>
      <c r="C52" s="51">
        <v>0.20180000000000001</v>
      </c>
      <c r="D52" s="51">
        <v>0.20180000000000001</v>
      </c>
      <c r="E52" s="161">
        <v>0.45540000000000003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</row>
    <row r="53" spans="1:253" x14ac:dyDescent="0.35">
      <c r="A53" s="21" t="s">
        <v>52</v>
      </c>
      <c r="B53" s="51">
        <v>0.38150000000000001</v>
      </c>
      <c r="C53" s="51">
        <v>0.38150000000000001</v>
      </c>
      <c r="D53" s="51">
        <v>0.38150000000000001</v>
      </c>
      <c r="E53" s="161">
        <v>0.38150000000000001</v>
      </c>
      <c r="F53"/>
      <c r="G53" s="174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</row>
    <row r="54" spans="1:253" ht="16" thickBot="1" x14ac:dyDescent="0.4">
      <c r="A54" s="47" t="s">
        <v>53</v>
      </c>
      <c r="B54" s="51">
        <v>0.2001</v>
      </c>
      <c r="C54" s="51">
        <v>0.2001</v>
      </c>
      <c r="D54" s="51">
        <v>0.2001</v>
      </c>
      <c r="E54" s="162">
        <v>0.2001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</row>
    <row r="55" spans="1:253" ht="16" thickBot="1" x14ac:dyDescent="0.4">
      <c r="A55" s="44"/>
      <c r="B55" s="3"/>
      <c r="C55" s="3"/>
      <c r="D55" s="50"/>
      <c r="E55" s="3"/>
      <c r="IR55"/>
      <c r="IS55"/>
    </row>
    <row r="56" spans="1:253" ht="16" thickBot="1" x14ac:dyDescent="0.4">
      <c r="A56" s="44" t="s">
        <v>54</v>
      </c>
      <c r="B56" s="9">
        <f>B6</f>
        <v>2019</v>
      </c>
      <c r="C56" s="11" t="s">
        <v>6</v>
      </c>
      <c r="D56" s="12">
        <f>E6</f>
        <v>2020</v>
      </c>
      <c r="E56" s="40" t="s">
        <v>6</v>
      </c>
      <c r="F56" s="82">
        <v>2020</v>
      </c>
      <c r="G56" s="87" t="s">
        <v>6</v>
      </c>
      <c r="H56" s="169"/>
      <c r="I56" s="170" t="s">
        <v>6</v>
      </c>
      <c r="J56" s="171">
        <v>2021</v>
      </c>
    </row>
    <row r="57" spans="1:253" x14ac:dyDescent="0.35">
      <c r="A57" s="21" t="s">
        <v>55</v>
      </c>
      <c r="B57" s="52">
        <v>37667</v>
      </c>
      <c r="C57" s="46">
        <f>B57/$B$2</f>
        <v>114.14242424242424</v>
      </c>
      <c r="D57" s="52">
        <v>38969</v>
      </c>
      <c r="E57" s="46">
        <f>D57/$B$2</f>
        <v>118.08787878787879</v>
      </c>
      <c r="F57" s="80">
        <v>40073</v>
      </c>
      <c r="G57" s="84">
        <f>+F57/B2</f>
        <v>121.43333333333334</v>
      </c>
      <c r="H57" s="172">
        <v>41100</v>
      </c>
      <c r="I57" s="192"/>
      <c r="J57" s="173">
        <f t="shared" ref="J57:J61" si="18">H57/329</f>
        <v>124.92401215805471</v>
      </c>
    </row>
    <row r="58" spans="1:253" x14ac:dyDescent="0.35">
      <c r="A58" s="21" t="s">
        <v>56</v>
      </c>
      <c r="B58" s="52">
        <v>34891</v>
      </c>
      <c r="C58" s="46">
        <f>B58/$B$2</f>
        <v>105.73030303030303</v>
      </c>
      <c r="D58" s="52">
        <v>35577</v>
      </c>
      <c r="E58" s="46">
        <f>D58/$B$2</f>
        <v>107.80909090909091</v>
      </c>
      <c r="F58" s="80">
        <v>36950</v>
      </c>
      <c r="G58" s="84">
        <f>+F58/B2</f>
        <v>111.96969696969697</v>
      </c>
      <c r="H58" s="107">
        <v>37680</v>
      </c>
      <c r="I58" s="193"/>
      <c r="J58" s="164">
        <f t="shared" si="18"/>
        <v>114.52887537993921</v>
      </c>
    </row>
    <row r="59" spans="1:253" x14ac:dyDescent="0.35">
      <c r="A59" s="21" t="s">
        <v>57</v>
      </c>
      <c r="B59" s="52">
        <v>17892</v>
      </c>
      <c r="C59" s="46">
        <f>B59/$B$2</f>
        <v>54.218181818181819</v>
      </c>
      <c r="D59" s="52">
        <v>18121</v>
      </c>
      <c r="E59" s="46">
        <f>D59/$B$2</f>
        <v>54.912121212121214</v>
      </c>
      <c r="F59" s="80">
        <v>18541</v>
      </c>
      <c r="G59" s="84">
        <f>+F59/B2</f>
        <v>56.184848484848487</v>
      </c>
      <c r="H59" s="107">
        <v>18778</v>
      </c>
      <c r="I59" s="193"/>
      <c r="J59" s="164">
        <f t="shared" si="18"/>
        <v>57.075987841945292</v>
      </c>
    </row>
    <row r="60" spans="1:253" x14ac:dyDescent="0.35">
      <c r="A60" s="47" t="s">
        <v>58</v>
      </c>
      <c r="B60" s="52">
        <v>1261</v>
      </c>
      <c r="C60" s="46">
        <f>B60/$B$2</f>
        <v>3.8212121212121213</v>
      </c>
      <c r="D60" s="52">
        <v>1201</v>
      </c>
      <c r="E60" s="46">
        <f>D60/$B$2</f>
        <v>3.6393939393939392</v>
      </c>
      <c r="F60" s="80">
        <v>980</v>
      </c>
      <c r="G60" s="84">
        <f>+F60/B2</f>
        <v>2.9696969696969697</v>
      </c>
      <c r="H60" s="107">
        <v>825</v>
      </c>
      <c r="I60" s="193"/>
      <c r="J60" s="164">
        <f t="shared" si="18"/>
        <v>2.5075987841945291</v>
      </c>
    </row>
    <row r="61" spans="1:253" ht="16" thickBot="1" x14ac:dyDescent="0.4">
      <c r="A61" s="48" t="s">
        <v>48</v>
      </c>
      <c r="B61" s="49">
        <f>SUM(B57:B60)</f>
        <v>91711</v>
      </c>
      <c r="C61" s="49">
        <f>SUM(C57:C60)</f>
        <v>277.91212121212124</v>
      </c>
      <c r="D61" s="49">
        <f>SUM(D57:D60)</f>
        <v>93868</v>
      </c>
      <c r="E61" s="49">
        <f>SUM(E57:E60)</f>
        <v>284.44848484848484</v>
      </c>
      <c r="F61" s="80">
        <f>SUM(F57:F60)</f>
        <v>96544</v>
      </c>
      <c r="G61" s="81">
        <f>+F61/B2</f>
        <v>292.55757575757576</v>
      </c>
      <c r="H61" s="189">
        <f>SUM(H57:H60)</f>
        <v>98383</v>
      </c>
      <c r="I61" s="190"/>
      <c r="J61" s="191">
        <f t="shared" si="18"/>
        <v>299.03647416413372</v>
      </c>
    </row>
  </sheetData>
  <autoFilter ref="D42" xr:uid="{00000000-0009-0000-0000-000000000000}"/>
  <mergeCells count="3">
    <mergeCell ref="B1:C1"/>
    <mergeCell ref="B6:D6"/>
    <mergeCell ref="E6:G6"/>
  </mergeCells>
  <pageMargins left="0.74791666666666701" right="0.74791666666666701" top="0.98402777777777795" bottom="0.98402777777777795" header="0.51180555555555496" footer="0.51180555555555496"/>
  <pageSetup paperSize="8" firstPageNumber="0" orientation="landscape" copies="2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workbookViewId="0"/>
  </sheetViews>
  <sheetFormatPr baseColWidth="10" defaultColWidth="9" defaultRowHeight="15.5" x14ac:dyDescent="0.35"/>
  <sheetData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9" defaultRowHeight="15.5" x14ac:dyDescent="0.35"/>
  <sheetData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/>
  </sheetViews>
  <sheetFormatPr baseColWidth="10" defaultColWidth="9" defaultRowHeight="15.5" x14ac:dyDescent="0.35"/>
  <sheetData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100" workbookViewId="0"/>
  </sheetViews>
  <sheetFormatPr baseColWidth="10" defaultColWidth="9" defaultRowHeight="15.5" x14ac:dyDescent="0.35"/>
  <sheetData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8</vt:i4>
      </vt:variant>
    </vt:vector>
  </HeadingPairs>
  <TitlesOfParts>
    <vt:vector size="13" baseType="lpstr">
      <vt:lpstr>Feuil1</vt:lpstr>
      <vt:lpstr>Feuil2</vt:lpstr>
      <vt:lpstr>Feuil3</vt:lpstr>
      <vt:lpstr>Feuil4</vt:lpstr>
      <vt:lpstr>Feuil5</vt:lpstr>
      <vt:lpstr>Feuil1!_FilterDatabase</vt:lpstr>
      <vt:lpstr>Feuil1!_FilterDatabase_0</vt:lpstr>
      <vt:lpstr>Feuil1!_FilterDatabase_0_0</vt:lpstr>
      <vt:lpstr>Feuil1!_FilterDatabase_0_0_0</vt:lpstr>
      <vt:lpstr>Feuil1!_FilterDatabase_0_0_0_0</vt:lpstr>
      <vt:lpstr>Feuil1!Print_Area_0</vt:lpstr>
      <vt:lpstr>Feuil1!Print_Area_0_0</vt:lpstr>
      <vt:lpstr>Feuil1!Print_Area_0_0_0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gamblin</dc:creator>
  <cp:lastModifiedBy>Martine PORET</cp:lastModifiedBy>
  <cp:revision>48</cp:revision>
  <cp:lastPrinted>2019-07-01T13:38:34Z</cp:lastPrinted>
  <dcterms:created xsi:type="dcterms:W3CDTF">2009-06-18T10:45:18Z</dcterms:created>
  <dcterms:modified xsi:type="dcterms:W3CDTF">2021-04-11T14:13:06Z</dcterms:modified>
  <dc:language>fr-FR</dc:language>
</cp:coreProperties>
</file>